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y\Documents\Budget-local schools\LSB FY 2022\"/>
    </mc:Choice>
  </mc:AlternateContent>
  <xr:revisionPtr revIDLastSave="0" documentId="13_ncr:1_{8B5489EE-E1C3-457F-8205-86B932F36068}" xr6:coauthVersionLast="46" xr6:coauthVersionMax="46" xr10:uidLastSave="{00000000-0000-0000-0000-000000000000}"/>
  <bookViews>
    <workbookView xWindow="9045" yWindow="1080" windowWidth="19155" windowHeight="14355" tabRatio="599" activeTab="2" xr2:uid="{9BACE4D0-0A31-48EB-937F-E05FA0DDD9A9}"/>
  </bookViews>
  <sheets>
    <sheet name="FY21&amp;FY22 web" sheetId="12" r:id="rId1"/>
    <sheet name="pdf DetailxSch $$" sheetId="6" r:id="rId2"/>
    <sheet name="pdf DetailxSch Pos" sheetId="9" r:id="rId3"/>
    <sheet name="FY22@ FY21 cost" sheetId="10" r:id="rId4"/>
    <sheet name="Bud Cates" sheetId="5" r:id="rId5"/>
  </sheets>
  <externalReferences>
    <externalReference r:id="rId6"/>
    <externalReference r:id="rId7"/>
  </externalReferences>
  <definedNames>
    <definedName name="_xlnm._FilterDatabase" localSheetId="0" hidden="1">'FY21&amp;FY22 web'!$A$1:$AE$121</definedName>
    <definedName name="_xlnm._FilterDatabase" localSheetId="3" hidden="1">'FY22@ FY21 cost'!$A$1:$DI$124</definedName>
    <definedName name="_xlnm._FilterDatabase" localSheetId="1" hidden="1">'pdf DetailxSch $$'!$A$1:$EE$124</definedName>
    <definedName name="_xlnm._FilterDatabase" localSheetId="2" hidden="1">'pdf DetailxSch Pos'!$A$1:$DH$125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9" i="5" l="1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Y2" i="5"/>
  <c r="DZ121" i="6"/>
  <c r="DZ118" i="6"/>
  <c r="DZ117" i="6"/>
  <c r="DZ116" i="6"/>
  <c r="DZ115" i="6"/>
  <c r="DZ114" i="6"/>
  <c r="DZ113" i="6"/>
  <c r="DZ112" i="6"/>
  <c r="DZ111" i="6"/>
  <c r="DZ110" i="6"/>
  <c r="DZ109" i="6"/>
  <c r="DZ108" i="6"/>
  <c r="DZ107" i="6"/>
  <c r="DZ106" i="6"/>
  <c r="DZ105" i="6"/>
  <c r="DZ104" i="6"/>
  <c r="DZ103" i="6"/>
  <c r="DZ102" i="6"/>
  <c r="DZ101" i="6"/>
  <c r="DZ100" i="6"/>
  <c r="DZ99" i="6"/>
  <c r="DZ98" i="6"/>
  <c r="DZ97" i="6"/>
  <c r="DZ96" i="6"/>
  <c r="DZ94" i="6"/>
  <c r="DZ93" i="6"/>
  <c r="DZ92" i="6"/>
  <c r="DZ91" i="6"/>
  <c r="DZ88" i="6"/>
  <c r="DZ87" i="6"/>
  <c r="DZ86" i="6"/>
  <c r="DZ85" i="6"/>
  <c r="DZ84" i="6"/>
  <c r="DZ82" i="6"/>
  <c r="DZ81" i="6"/>
  <c r="DZ80" i="6"/>
  <c r="DZ79" i="6"/>
  <c r="DZ78" i="6"/>
  <c r="DZ77" i="6"/>
  <c r="DZ76" i="6"/>
  <c r="DZ75" i="6"/>
  <c r="DZ74" i="6"/>
  <c r="DZ73" i="6"/>
  <c r="DZ71" i="6"/>
  <c r="DZ70" i="6"/>
  <c r="DZ69" i="6"/>
  <c r="DZ68" i="6"/>
  <c r="DZ67" i="6"/>
  <c r="DZ66" i="6"/>
  <c r="DZ64" i="6"/>
  <c r="DZ63" i="6"/>
  <c r="DZ62" i="6"/>
  <c r="DZ61" i="6"/>
  <c r="DZ60" i="6"/>
  <c r="DZ59" i="6"/>
  <c r="DZ58" i="6"/>
  <c r="DZ57" i="6"/>
  <c r="DZ56" i="6"/>
  <c r="DZ55" i="6"/>
  <c r="DZ54" i="6"/>
  <c r="DZ53" i="6"/>
  <c r="DZ52" i="6"/>
  <c r="DZ51" i="6"/>
  <c r="DZ50" i="6"/>
  <c r="DZ49" i="6"/>
  <c r="DZ48" i="6"/>
  <c r="DZ47" i="6"/>
  <c r="DZ46" i="6"/>
  <c r="DZ45" i="6"/>
  <c r="DZ44" i="6"/>
  <c r="DZ43" i="6"/>
  <c r="DZ42" i="6"/>
  <c r="DZ41" i="6"/>
  <c r="DZ40" i="6"/>
  <c r="DZ39" i="6"/>
  <c r="DZ38" i="6"/>
  <c r="DZ37" i="6"/>
  <c r="DZ35" i="6"/>
  <c r="DZ34" i="6"/>
  <c r="DZ31" i="6"/>
  <c r="DZ30" i="6"/>
  <c r="DZ29" i="6"/>
  <c r="DZ26" i="6"/>
  <c r="DZ24" i="6"/>
  <c r="DZ23" i="6"/>
  <c r="DZ22" i="6"/>
  <c r="DZ21" i="6"/>
  <c r="DZ20" i="6"/>
  <c r="DZ19" i="6"/>
  <c r="DZ18" i="6"/>
  <c r="DZ17" i="6"/>
  <c r="DZ16" i="6"/>
  <c r="DZ15" i="6"/>
  <c r="DZ14" i="6"/>
  <c r="DZ12" i="6"/>
  <c r="DZ11" i="6"/>
  <c r="DZ9" i="6"/>
  <c r="DZ8" i="6"/>
  <c r="DZ5" i="6"/>
  <c r="DZ4" i="6"/>
  <c r="DN121" i="6"/>
  <c r="DN118" i="6"/>
  <c r="DN117" i="6"/>
  <c r="DN116" i="6"/>
  <c r="DN115" i="6"/>
  <c r="DN114" i="6"/>
  <c r="DN113" i="6"/>
  <c r="DN112" i="6"/>
  <c r="DN111" i="6"/>
  <c r="DN110" i="6"/>
  <c r="DN109" i="6"/>
  <c r="DN108" i="6"/>
  <c r="DN107" i="6"/>
  <c r="DN106" i="6"/>
  <c r="DN105" i="6"/>
  <c r="DN104" i="6"/>
  <c r="DN103" i="6"/>
  <c r="DN102" i="6"/>
  <c r="DN101" i="6"/>
  <c r="DN100" i="6"/>
  <c r="DN99" i="6"/>
  <c r="DN98" i="6"/>
  <c r="DN97" i="6"/>
  <c r="DN96" i="6"/>
  <c r="DN94" i="6"/>
  <c r="DN93" i="6"/>
  <c r="DN92" i="6"/>
  <c r="DN91" i="6"/>
  <c r="DN88" i="6"/>
  <c r="DN87" i="6"/>
  <c r="DN86" i="6"/>
  <c r="DN85" i="6"/>
  <c r="DN84" i="6"/>
  <c r="DN82" i="6"/>
  <c r="DN81" i="6"/>
  <c r="DN80" i="6"/>
  <c r="DN79" i="6"/>
  <c r="DN78" i="6"/>
  <c r="DN77" i="6"/>
  <c r="DN76" i="6"/>
  <c r="DN75" i="6"/>
  <c r="DN74" i="6"/>
  <c r="DN71" i="6"/>
  <c r="DN70" i="6"/>
  <c r="DN69" i="6"/>
  <c r="DN68" i="6"/>
  <c r="DN67" i="6"/>
  <c r="DN66" i="6"/>
  <c r="DN64" i="6"/>
  <c r="DN63" i="6"/>
  <c r="DN62" i="6"/>
  <c r="DN61" i="6"/>
  <c r="DN60" i="6"/>
  <c r="DN59" i="6"/>
  <c r="DN58" i="6"/>
  <c r="DN57" i="6"/>
  <c r="DN56" i="6"/>
  <c r="DN55" i="6"/>
  <c r="DN54" i="6"/>
  <c r="DN53" i="6"/>
  <c r="DN52" i="6"/>
  <c r="DN51" i="6"/>
  <c r="DN50" i="6"/>
  <c r="DN49" i="6"/>
  <c r="DN48" i="6"/>
  <c r="DN47" i="6"/>
  <c r="DN46" i="6"/>
  <c r="DN45" i="6"/>
  <c r="DN44" i="6"/>
  <c r="DN43" i="6"/>
  <c r="DN42" i="6"/>
  <c r="DN41" i="6"/>
  <c r="DN40" i="6"/>
  <c r="DN39" i="6"/>
  <c r="DN38" i="6"/>
  <c r="DN37" i="6"/>
  <c r="DN35" i="6"/>
  <c r="DN34" i="6"/>
  <c r="DN31" i="6"/>
  <c r="DN30" i="6"/>
  <c r="DN29" i="6"/>
  <c r="DN26" i="6"/>
  <c r="DN24" i="6"/>
  <c r="DN23" i="6"/>
  <c r="DN22" i="6"/>
  <c r="DN21" i="6"/>
  <c r="DN20" i="6"/>
  <c r="DN19" i="6"/>
  <c r="DN18" i="6"/>
  <c r="DN17" i="6"/>
  <c r="DN16" i="6"/>
  <c r="DN15" i="6"/>
  <c r="DN14" i="6"/>
  <c r="DN12" i="6"/>
  <c r="DN11" i="6"/>
  <c r="DN9" i="6"/>
  <c r="DN8" i="6"/>
  <c r="DN5" i="6"/>
  <c r="DN4" i="6"/>
  <c r="K119" i="12" l="1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AE120" i="12"/>
  <c r="AD120" i="12"/>
  <c r="AC120" i="12"/>
  <c r="AB120" i="12"/>
  <c r="AA120" i="12"/>
  <c r="Z120" i="12"/>
  <c r="Y120" i="12"/>
  <c r="X120" i="12"/>
  <c r="V120" i="12"/>
  <c r="U120" i="12"/>
  <c r="R120" i="12"/>
  <c r="Q120" i="12"/>
  <c r="P120" i="12"/>
  <c r="O120" i="12"/>
  <c r="N120" i="12"/>
  <c r="W120" i="12" l="1"/>
  <c r="DH73" i="9"/>
  <c r="DG121" i="9"/>
  <c r="DH121" i="9" s="1"/>
  <c r="DG120" i="9"/>
  <c r="DH120" i="9" s="1"/>
  <c r="DG119" i="9"/>
  <c r="DH119" i="9" s="1"/>
  <c r="DG118" i="9"/>
  <c r="DH118" i="9" s="1"/>
  <c r="DG117" i="9"/>
  <c r="DH117" i="9" s="1"/>
  <c r="DG116" i="9"/>
  <c r="DH116" i="9" s="1"/>
  <c r="DG115" i="9"/>
  <c r="DH115" i="9" s="1"/>
  <c r="DG114" i="9"/>
  <c r="DH114" i="9" s="1"/>
  <c r="DG113" i="9"/>
  <c r="DH113" i="9" s="1"/>
  <c r="DG112" i="9"/>
  <c r="DH112" i="9" s="1"/>
  <c r="DG111" i="9"/>
  <c r="DH111" i="9" s="1"/>
  <c r="DG110" i="9"/>
  <c r="DH110" i="9" s="1"/>
  <c r="DG109" i="9"/>
  <c r="DH109" i="9" s="1"/>
  <c r="DG108" i="9"/>
  <c r="DH108" i="9" s="1"/>
  <c r="DG107" i="9"/>
  <c r="DH107" i="9" s="1"/>
  <c r="DG106" i="9"/>
  <c r="DH106" i="9" s="1"/>
  <c r="DG105" i="9"/>
  <c r="DH105" i="9" s="1"/>
  <c r="DG104" i="9"/>
  <c r="DH104" i="9" s="1"/>
  <c r="DG103" i="9"/>
  <c r="DH103" i="9" s="1"/>
  <c r="DG102" i="9"/>
  <c r="DH102" i="9" s="1"/>
  <c r="DG101" i="9"/>
  <c r="DH101" i="9" s="1"/>
  <c r="DG100" i="9"/>
  <c r="DH100" i="9" s="1"/>
  <c r="DG99" i="9"/>
  <c r="DH99" i="9" s="1"/>
  <c r="DG98" i="9"/>
  <c r="DH98" i="9" s="1"/>
  <c r="DG97" i="9"/>
  <c r="DH97" i="9" s="1"/>
  <c r="DG96" i="9"/>
  <c r="DH96" i="9" s="1"/>
  <c r="DG95" i="9"/>
  <c r="DH95" i="9" s="1"/>
  <c r="DG94" i="9"/>
  <c r="DH94" i="9" s="1"/>
  <c r="DG93" i="9"/>
  <c r="DH93" i="9" s="1"/>
  <c r="DG92" i="9"/>
  <c r="DH92" i="9" s="1"/>
  <c r="DG91" i="9"/>
  <c r="DH91" i="9" s="1"/>
  <c r="DG90" i="9"/>
  <c r="DH90" i="9" s="1"/>
  <c r="DG89" i="9"/>
  <c r="DH89" i="9" s="1"/>
  <c r="DG88" i="9"/>
  <c r="DH88" i="9" s="1"/>
  <c r="DG87" i="9"/>
  <c r="DH87" i="9" s="1"/>
  <c r="DG86" i="9"/>
  <c r="DH86" i="9" s="1"/>
  <c r="DG85" i="9"/>
  <c r="DH85" i="9" s="1"/>
  <c r="DG84" i="9"/>
  <c r="DH84" i="9" s="1"/>
  <c r="DG83" i="9"/>
  <c r="DH83" i="9" s="1"/>
  <c r="DG82" i="9"/>
  <c r="DH82" i="9" s="1"/>
  <c r="DG81" i="9"/>
  <c r="DH81" i="9" s="1"/>
  <c r="DG80" i="9"/>
  <c r="DH80" i="9" s="1"/>
  <c r="DG79" i="9"/>
  <c r="DH79" i="9" s="1"/>
  <c r="DG78" i="9"/>
  <c r="DH78" i="9" s="1"/>
  <c r="DG77" i="9"/>
  <c r="DH77" i="9" s="1"/>
  <c r="DG76" i="9"/>
  <c r="DH76" i="9" s="1"/>
  <c r="DG75" i="9"/>
  <c r="DH75" i="9" s="1"/>
  <c r="DG74" i="9"/>
  <c r="DH74" i="9" s="1"/>
  <c r="DG72" i="9"/>
  <c r="DH72" i="9" s="1"/>
  <c r="DG71" i="9"/>
  <c r="DH71" i="9" s="1"/>
  <c r="DG70" i="9"/>
  <c r="DH70" i="9" s="1"/>
  <c r="DG69" i="9"/>
  <c r="DH69" i="9" s="1"/>
  <c r="DG68" i="9"/>
  <c r="DH68" i="9" s="1"/>
  <c r="DG67" i="9"/>
  <c r="DH67" i="9" s="1"/>
  <c r="DG66" i="9"/>
  <c r="DH66" i="9" s="1"/>
  <c r="DG65" i="9"/>
  <c r="DH65" i="9" s="1"/>
  <c r="DG64" i="9"/>
  <c r="DH64" i="9" s="1"/>
  <c r="DG63" i="9"/>
  <c r="DH63" i="9" s="1"/>
  <c r="DG62" i="9"/>
  <c r="DH62" i="9" s="1"/>
  <c r="DG61" i="9"/>
  <c r="DH61" i="9" s="1"/>
  <c r="DG60" i="9"/>
  <c r="DH60" i="9" s="1"/>
  <c r="DG59" i="9"/>
  <c r="DH59" i="9" s="1"/>
  <c r="DG58" i="9"/>
  <c r="DH58" i="9" s="1"/>
  <c r="DG57" i="9"/>
  <c r="DH57" i="9" s="1"/>
  <c r="DG56" i="9"/>
  <c r="DH56" i="9" s="1"/>
  <c r="DG55" i="9"/>
  <c r="DH55" i="9" s="1"/>
  <c r="DG54" i="9"/>
  <c r="DH54" i="9" s="1"/>
  <c r="DG53" i="9"/>
  <c r="DH53" i="9" s="1"/>
  <c r="DG52" i="9"/>
  <c r="DH52" i="9" s="1"/>
  <c r="DG51" i="9"/>
  <c r="DH51" i="9" s="1"/>
  <c r="DG50" i="9"/>
  <c r="DH50" i="9" s="1"/>
  <c r="DG49" i="9"/>
  <c r="DH49" i="9" s="1"/>
  <c r="DG48" i="9"/>
  <c r="DH48" i="9" s="1"/>
  <c r="DG47" i="9"/>
  <c r="DH47" i="9" s="1"/>
  <c r="DG46" i="9"/>
  <c r="DH46" i="9" s="1"/>
  <c r="DG45" i="9"/>
  <c r="DH45" i="9" s="1"/>
  <c r="DG44" i="9"/>
  <c r="DH44" i="9" s="1"/>
  <c r="DG43" i="9"/>
  <c r="DH43" i="9" s="1"/>
  <c r="DG42" i="9"/>
  <c r="DH42" i="9" s="1"/>
  <c r="DG41" i="9"/>
  <c r="DH41" i="9" s="1"/>
  <c r="DG40" i="9"/>
  <c r="DH40" i="9" s="1"/>
  <c r="DG39" i="9"/>
  <c r="DH39" i="9" s="1"/>
  <c r="DG38" i="9"/>
  <c r="DH38" i="9" s="1"/>
  <c r="DG37" i="9"/>
  <c r="DH37" i="9" s="1"/>
  <c r="DG36" i="9"/>
  <c r="DH36" i="9" s="1"/>
  <c r="DG35" i="9"/>
  <c r="DH35" i="9" s="1"/>
  <c r="DG34" i="9"/>
  <c r="DH34" i="9" s="1"/>
  <c r="DG33" i="9"/>
  <c r="DH33" i="9" s="1"/>
  <c r="DG32" i="9"/>
  <c r="DH32" i="9" s="1"/>
  <c r="DG31" i="9"/>
  <c r="DH31" i="9" s="1"/>
  <c r="DG30" i="9"/>
  <c r="DH30" i="9" s="1"/>
  <c r="DG29" i="9"/>
  <c r="DH29" i="9" s="1"/>
  <c r="DG28" i="9"/>
  <c r="DH28" i="9" s="1"/>
  <c r="DG27" i="9"/>
  <c r="DH27" i="9" s="1"/>
  <c r="DG26" i="9"/>
  <c r="DH26" i="9" s="1"/>
  <c r="DG25" i="9"/>
  <c r="DH25" i="9" s="1"/>
  <c r="DG24" i="9"/>
  <c r="DH24" i="9" s="1"/>
  <c r="DG23" i="9"/>
  <c r="DH23" i="9" s="1"/>
  <c r="DG22" i="9"/>
  <c r="DH22" i="9" s="1"/>
  <c r="DG21" i="9"/>
  <c r="DH21" i="9" s="1"/>
  <c r="DG20" i="9"/>
  <c r="DH20" i="9" s="1"/>
  <c r="DG19" i="9"/>
  <c r="DH19" i="9" s="1"/>
  <c r="DG18" i="9"/>
  <c r="DH18" i="9" s="1"/>
  <c r="DG17" i="9"/>
  <c r="DH17" i="9" s="1"/>
  <c r="DG16" i="9"/>
  <c r="DH16" i="9" s="1"/>
  <c r="DG15" i="9"/>
  <c r="DH15" i="9" s="1"/>
  <c r="DG14" i="9"/>
  <c r="DH14" i="9" s="1"/>
  <c r="DG13" i="9"/>
  <c r="DH13" i="9" s="1"/>
  <c r="DG12" i="9"/>
  <c r="DH12" i="9" s="1"/>
  <c r="DG11" i="9"/>
  <c r="DH11" i="9" s="1"/>
  <c r="DG10" i="9"/>
  <c r="DH10" i="9" s="1"/>
  <c r="DG9" i="9"/>
  <c r="DH9" i="9" s="1"/>
  <c r="DG8" i="9"/>
  <c r="DH8" i="9" s="1"/>
  <c r="DG7" i="9"/>
  <c r="DH7" i="9" s="1"/>
  <c r="DG6" i="9"/>
  <c r="DH6" i="9" s="1"/>
  <c r="DG5" i="9"/>
  <c r="DH5" i="9" s="1"/>
  <c r="DG4" i="9"/>
  <c r="DG122" i="9" l="1"/>
  <c r="DH4" i="9"/>
  <c r="DH124" i="9" s="1"/>
  <c r="L120" i="12" l="1"/>
  <c r="K120" i="12"/>
  <c r="G120" i="12"/>
  <c r="F120" i="12"/>
  <c r="T120" i="12" s="1"/>
  <c r="E120" i="12"/>
  <c r="S120" i="12" s="1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" i="12"/>
  <c r="AE122" i="9"/>
  <c r="M120" i="12" l="1"/>
  <c r="I120" i="12"/>
  <c r="J120" i="12"/>
  <c r="DS121" i="6"/>
  <c r="DS120" i="6"/>
  <c r="DS119" i="6"/>
  <c r="DS118" i="6"/>
  <c r="DS117" i="6"/>
  <c r="DS116" i="6"/>
  <c r="DS115" i="6"/>
  <c r="DS114" i="6"/>
  <c r="DS113" i="6"/>
  <c r="DS112" i="6"/>
  <c r="DS111" i="6"/>
  <c r="DS110" i="6"/>
  <c r="DS109" i="6"/>
  <c r="DS108" i="6"/>
  <c r="DS107" i="6"/>
  <c r="DS106" i="6"/>
  <c r="DS105" i="6"/>
  <c r="DS104" i="6"/>
  <c r="DS103" i="6"/>
  <c r="DS102" i="6"/>
  <c r="DS101" i="6"/>
  <c r="DS100" i="6"/>
  <c r="DS99" i="6"/>
  <c r="DS98" i="6"/>
  <c r="DS97" i="6"/>
  <c r="DS96" i="6"/>
  <c r="DS95" i="6"/>
  <c r="DS94" i="6"/>
  <c r="DS93" i="6"/>
  <c r="DS92" i="6"/>
  <c r="DS91" i="6"/>
  <c r="DS90" i="6"/>
  <c r="DS89" i="6"/>
  <c r="DS88" i="6"/>
  <c r="DS87" i="6"/>
  <c r="DS86" i="6"/>
  <c r="DS85" i="6"/>
  <c r="DS84" i="6"/>
  <c r="DS83" i="6"/>
  <c r="DS82" i="6"/>
  <c r="DS81" i="6"/>
  <c r="DS80" i="6"/>
  <c r="DS79" i="6"/>
  <c r="DS78" i="6"/>
  <c r="DS77" i="6"/>
  <c r="DS76" i="6"/>
  <c r="DS75" i="6"/>
  <c r="DS74" i="6"/>
  <c r="DS73" i="6"/>
  <c r="DS72" i="6"/>
  <c r="DS71" i="6"/>
  <c r="DS70" i="6"/>
  <c r="DS69" i="6"/>
  <c r="DS68" i="6"/>
  <c r="DS67" i="6"/>
  <c r="DS66" i="6"/>
  <c r="DS65" i="6"/>
  <c r="DS64" i="6"/>
  <c r="DS63" i="6"/>
  <c r="DS62" i="6"/>
  <c r="DS61" i="6"/>
  <c r="DS60" i="6"/>
  <c r="DS59" i="6"/>
  <c r="DS58" i="6"/>
  <c r="DS57" i="6"/>
  <c r="DS56" i="6"/>
  <c r="DS55" i="6"/>
  <c r="DS54" i="6"/>
  <c r="DS53" i="6"/>
  <c r="DS52" i="6"/>
  <c r="DS51" i="6"/>
  <c r="DS50" i="6"/>
  <c r="DS49" i="6"/>
  <c r="DS48" i="6"/>
  <c r="DS47" i="6"/>
  <c r="DS46" i="6"/>
  <c r="DS45" i="6"/>
  <c r="DS44" i="6"/>
  <c r="DS43" i="6"/>
  <c r="DS42" i="6"/>
  <c r="DS41" i="6"/>
  <c r="DS40" i="6"/>
  <c r="DS39" i="6"/>
  <c r="DS38" i="6"/>
  <c r="DS37" i="6"/>
  <c r="DS36" i="6"/>
  <c r="DS35" i="6"/>
  <c r="DS34" i="6"/>
  <c r="DS33" i="6"/>
  <c r="DS32" i="6"/>
  <c r="DS31" i="6"/>
  <c r="DS30" i="6"/>
  <c r="DS28" i="6"/>
  <c r="DS27" i="6"/>
  <c r="DS26" i="6"/>
  <c r="DS25" i="6"/>
  <c r="DS24" i="6"/>
  <c r="DS23" i="6"/>
  <c r="DS22" i="6"/>
  <c r="DS21" i="6"/>
  <c r="DS20" i="6"/>
  <c r="DS19" i="6"/>
  <c r="DS18" i="6"/>
  <c r="DS17" i="6"/>
  <c r="DS16" i="6"/>
  <c r="DS15" i="6"/>
  <c r="DS14" i="6"/>
  <c r="DS13" i="6"/>
  <c r="DS12" i="6"/>
  <c r="DS11" i="6"/>
  <c r="DS10" i="6"/>
  <c r="DS9" i="6"/>
  <c r="DS8" i="6"/>
  <c r="DS7" i="6"/>
  <c r="DS6" i="6"/>
  <c r="DS5" i="6"/>
  <c r="DS4" i="6"/>
  <c r="DS29" i="6"/>
  <c r="DU121" i="6"/>
  <c r="DT121" i="6"/>
  <c r="DR121" i="6"/>
  <c r="DQ121" i="6"/>
  <c r="DP121" i="6"/>
  <c r="DO121" i="6"/>
  <c r="DK121" i="6"/>
  <c r="DY121" i="6" s="1"/>
  <c r="DJ121" i="6"/>
  <c r="DH121" i="6"/>
  <c r="DU120" i="6"/>
  <c r="DT120" i="6"/>
  <c r="DR120" i="6"/>
  <c r="DQ120" i="6"/>
  <c r="DP120" i="6"/>
  <c r="DO120" i="6"/>
  <c r="DJ120" i="6"/>
  <c r="DX120" i="6" s="1"/>
  <c r="DI120" i="6"/>
  <c r="DU119" i="6"/>
  <c r="DT119" i="6"/>
  <c r="DR119" i="6"/>
  <c r="DQ119" i="6"/>
  <c r="DP119" i="6"/>
  <c r="DO119" i="6"/>
  <c r="DJ119" i="6"/>
  <c r="DX119" i="6" s="1"/>
  <c r="DI119" i="6"/>
  <c r="DU118" i="6"/>
  <c r="DT118" i="6"/>
  <c r="DR118" i="6"/>
  <c r="DQ118" i="6"/>
  <c r="DP118" i="6"/>
  <c r="DO118" i="6"/>
  <c r="DK118" i="6"/>
  <c r="DY118" i="6" s="1"/>
  <c r="DJ118" i="6"/>
  <c r="DX118" i="6" s="1"/>
  <c r="DI118" i="6"/>
  <c r="DH118" i="6"/>
  <c r="DU117" i="6"/>
  <c r="DT117" i="6"/>
  <c r="DR117" i="6"/>
  <c r="DQ117" i="6"/>
  <c r="DP117" i="6"/>
  <c r="DO117" i="6"/>
  <c r="DK117" i="6"/>
  <c r="DY117" i="6" s="1"/>
  <c r="DJ117" i="6"/>
  <c r="DX117" i="6" s="1"/>
  <c r="DI117" i="6"/>
  <c r="DU116" i="6"/>
  <c r="DT116" i="6"/>
  <c r="DR116" i="6"/>
  <c r="DQ116" i="6"/>
  <c r="DP116" i="6"/>
  <c r="DO116" i="6"/>
  <c r="DK116" i="6"/>
  <c r="DY116" i="6" s="1"/>
  <c r="DJ116" i="6"/>
  <c r="DX116" i="6" s="1"/>
  <c r="DI116" i="6"/>
  <c r="DH116" i="6"/>
  <c r="DU115" i="6"/>
  <c r="DT115" i="6"/>
  <c r="DR115" i="6"/>
  <c r="DQ115" i="6"/>
  <c r="DP115" i="6"/>
  <c r="DO115" i="6"/>
  <c r="DK115" i="6"/>
  <c r="DY115" i="6" s="1"/>
  <c r="DJ115" i="6"/>
  <c r="DX115" i="6" s="1"/>
  <c r="DI115" i="6"/>
  <c r="DU114" i="6"/>
  <c r="DT114" i="6"/>
  <c r="DR114" i="6"/>
  <c r="DQ114" i="6"/>
  <c r="DP114" i="6"/>
  <c r="DO114" i="6"/>
  <c r="DK114" i="6"/>
  <c r="DY114" i="6" s="1"/>
  <c r="DJ114" i="6"/>
  <c r="DX114" i="6" s="1"/>
  <c r="DI114" i="6"/>
  <c r="DH114" i="6"/>
  <c r="DU113" i="6"/>
  <c r="DT113" i="6"/>
  <c r="DR113" i="6"/>
  <c r="DQ113" i="6"/>
  <c r="DP113" i="6"/>
  <c r="DO113" i="6"/>
  <c r="DK113" i="6"/>
  <c r="DY113" i="6" s="1"/>
  <c r="DJ113" i="6"/>
  <c r="DX113" i="6" s="1"/>
  <c r="DI113" i="6"/>
  <c r="DH113" i="6"/>
  <c r="DU112" i="6"/>
  <c r="DT112" i="6"/>
  <c r="DR112" i="6"/>
  <c r="DQ112" i="6"/>
  <c r="DP112" i="6"/>
  <c r="DO112" i="6"/>
  <c r="DK112" i="6"/>
  <c r="DY112" i="6" s="1"/>
  <c r="DJ112" i="6"/>
  <c r="DX112" i="6" s="1"/>
  <c r="DI112" i="6"/>
  <c r="DH112" i="6"/>
  <c r="DU111" i="6"/>
  <c r="DT111" i="6"/>
  <c r="DR111" i="6"/>
  <c r="DQ111" i="6"/>
  <c r="DP111" i="6"/>
  <c r="DO111" i="6"/>
  <c r="DK111" i="6"/>
  <c r="DY111" i="6" s="1"/>
  <c r="DJ111" i="6"/>
  <c r="DX111" i="6" s="1"/>
  <c r="DI111" i="6"/>
  <c r="DU110" i="6"/>
  <c r="DT110" i="6"/>
  <c r="DR110" i="6"/>
  <c r="DQ110" i="6"/>
  <c r="DP110" i="6"/>
  <c r="DO110" i="6"/>
  <c r="DK110" i="6"/>
  <c r="DY110" i="6" s="1"/>
  <c r="DJ110" i="6"/>
  <c r="DX110" i="6" s="1"/>
  <c r="DI110" i="6"/>
  <c r="DH110" i="6"/>
  <c r="DU109" i="6"/>
  <c r="DT109" i="6"/>
  <c r="DR109" i="6"/>
  <c r="DQ109" i="6"/>
  <c r="DP109" i="6"/>
  <c r="DO109" i="6"/>
  <c r="DK109" i="6"/>
  <c r="DY109" i="6" s="1"/>
  <c r="DJ109" i="6"/>
  <c r="DX109" i="6" s="1"/>
  <c r="DI109" i="6"/>
  <c r="DH109" i="6"/>
  <c r="DU108" i="6"/>
  <c r="DT108" i="6"/>
  <c r="DR108" i="6"/>
  <c r="DQ108" i="6"/>
  <c r="DP108" i="6"/>
  <c r="DO108" i="6"/>
  <c r="DK108" i="6"/>
  <c r="DY108" i="6" s="1"/>
  <c r="DJ108" i="6"/>
  <c r="DX108" i="6" s="1"/>
  <c r="DI108" i="6"/>
  <c r="DH108" i="6"/>
  <c r="DU107" i="6"/>
  <c r="DT107" i="6"/>
  <c r="DR107" i="6"/>
  <c r="DQ107" i="6"/>
  <c r="DP107" i="6"/>
  <c r="DO107" i="6"/>
  <c r="DK107" i="6"/>
  <c r="DY107" i="6" s="1"/>
  <c r="DJ107" i="6"/>
  <c r="DX107" i="6" s="1"/>
  <c r="DI107" i="6"/>
  <c r="DH107" i="6"/>
  <c r="DU106" i="6"/>
  <c r="DT106" i="6"/>
  <c r="DR106" i="6"/>
  <c r="DQ106" i="6"/>
  <c r="DP106" i="6"/>
  <c r="DO106" i="6"/>
  <c r="DK106" i="6"/>
  <c r="DY106" i="6" s="1"/>
  <c r="DJ106" i="6"/>
  <c r="DX106" i="6" s="1"/>
  <c r="DI106" i="6"/>
  <c r="DH106" i="6"/>
  <c r="DU105" i="6"/>
  <c r="DT105" i="6"/>
  <c r="DR105" i="6"/>
  <c r="DQ105" i="6"/>
  <c r="DP105" i="6"/>
  <c r="DO105" i="6"/>
  <c r="DK105" i="6"/>
  <c r="DY105" i="6" s="1"/>
  <c r="DJ105" i="6"/>
  <c r="DX105" i="6" s="1"/>
  <c r="DI105" i="6"/>
  <c r="DH105" i="6"/>
  <c r="DU104" i="6"/>
  <c r="DT104" i="6"/>
  <c r="DR104" i="6"/>
  <c r="DQ104" i="6"/>
  <c r="DP104" i="6"/>
  <c r="DO104" i="6"/>
  <c r="DK104" i="6"/>
  <c r="DY104" i="6" s="1"/>
  <c r="DJ104" i="6"/>
  <c r="DX104" i="6" s="1"/>
  <c r="DI104" i="6"/>
  <c r="DH104" i="6"/>
  <c r="DU103" i="6"/>
  <c r="DT103" i="6"/>
  <c r="DR103" i="6"/>
  <c r="DQ103" i="6"/>
  <c r="DP103" i="6"/>
  <c r="DO103" i="6"/>
  <c r="DK103" i="6"/>
  <c r="DY103" i="6" s="1"/>
  <c r="DJ103" i="6"/>
  <c r="DX103" i="6" s="1"/>
  <c r="DI103" i="6"/>
  <c r="DH103" i="6"/>
  <c r="DU102" i="6"/>
  <c r="DT102" i="6"/>
  <c r="DR102" i="6"/>
  <c r="DQ102" i="6"/>
  <c r="DP102" i="6"/>
  <c r="DO102" i="6"/>
  <c r="DK102" i="6"/>
  <c r="DY102" i="6" s="1"/>
  <c r="DJ102" i="6"/>
  <c r="DX102" i="6" s="1"/>
  <c r="DI102" i="6"/>
  <c r="DH102" i="6"/>
  <c r="DU101" i="6"/>
  <c r="DT101" i="6"/>
  <c r="DR101" i="6"/>
  <c r="DQ101" i="6"/>
  <c r="DP101" i="6"/>
  <c r="DO101" i="6"/>
  <c r="DK101" i="6"/>
  <c r="DY101" i="6" s="1"/>
  <c r="DJ101" i="6"/>
  <c r="DX101" i="6" s="1"/>
  <c r="DI101" i="6"/>
  <c r="DH101" i="6"/>
  <c r="DU100" i="6"/>
  <c r="DT100" i="6"/>
  <c r="DR100" i="6"/>
  <c r="DQ100" i="6"/>
  <c r="DP100" i="6"/>
  <c r="DO100" i="6"/>
  <c r="DK100" i="6"/>
  <c r="DY100" i="6" s="1"/>
  <c r="DJ100" i="6"/>
  <c r="DX100" i="6" s="1"/>
  <c r="DI100" i="6"/>
  <c r="DH100" i="6"/>
  <c r="DU99" i="6"/>
  <c r="DT99" i="6"/>
  <c r="DR99" i="6"/>
  <c r="DQ99" i="6"/>
  <c r="DP99" i="6"/>
  <c r="DO99" i="6"/>
  <c r="DK99" i="6"/>
  <c r="DY99" i="6" s="1"/>
  <c r="DJ99" i="6"/>
  <c r="DX99" i="6" s="1"/>
  <c r="DI99" i="6"/>
  <c r="DH99" i="6"/>
  <c r="DU98" i="6"/>
  <c r="DT98" i="6"/>
  <c r="DR98" i="6"/>
  <c r="DQ98" i="6"/>
  <c r="DP98" i="6"/>
  <c r="DO98" i="6"/>
  <c r="DK98" i="6"/>
  <c r="DY98" i="6" s="1"/>
  <c r="DJ98" i="6"/>
  <c r="DX98" i="6" s="1"/>
  <c r="DI98" i="6"/>
  <c r="DU97" i="6"/>
  <c r="DT97" i="6"/>
  <c r="DR97" i="6"/>
  <c r="DQ97" i="6"/>
  <c r="DP97" i="6"/>
  <c r="DO97" i="6"/>
  <c r="DK97" i="6"/>
  <c r="DY97" i="6" s="1"/>
  <c r="DJ97" i="6"/>
  <c r="DX97" i="6" s="1"/>
  <c r="DI97" i="6"/>
  <c r="DU96" i="6"/>
  <c r="DT96" i="6"/>
  <c r="DR96" i="6"/>
  <c r="DQ96" i="6"/>
  <c r="DP96" i="6"/>
  <c r="DO96" i="6"/>
  <c r="DK96" i="6"/>
  <c r="DY96" i="6" s="1"/>
  <c r="DJ96" i="6"/>
  <c r="DX96" i="6" s="1"/>
  <c r="DH96" i="6"/>
  <c r="DU95" i="6"/>
  <c r="DT95" i="6"/>
  <c r="DR95" i="6"/>
  <c r="DQ95" i="6"/>
  <c r="DP95" i="6"/>
  <c r="DO95" i="6"/>
  <c r="DJ95" i="6"/>
  <c r="DX95" i="6" s="1"/>
  <c r="DI95" i="6"/>
  <c r="DU94" i="6"/>
  <c r="DT94" i="6"/>
  <c r="DR94" i="6"/>
  <c r="DQ94" i="6"/>
  <c r="DP94" i="6"/>
  <c r="DO94" i="6"/>
  <c r="DK94" i="6"/>
  <c r="DY94" i="6" s="1"/>
  <c r="DJ94" i="6"/>
  <c r="DX94" i="6" s="1"/>
  <c r="DI94" i="6"/>
  <c r="DH94" i="6"/>
  <c r="DU93" i="6"/>
  <c r="DT93" i="6"/>
  <c r="DR93" i="6"/>
  <c r="DQ93" i="6"/>
  <c r="DP93" i="6"/>
  <c r="DO93" i="6"/>
  <c r="DK93" i="6"/>
  <c r="DY93" i="6" s="1"/>
  <c r="DJ93" i="6"/>
  <c r="DX93" i="6" s="1"/>
  <c r="DI93" i="6"/>
  <c r="DH93" i="6"/>
  <c r="DU92" i="6"/>
  <c r="DT92" i="6"/>
  <c r="DR92" i="6"/>
  <c r="DQ92" i="6"/>
  <c r="DP92" i="6"/>
  <c r="DO92" i="6"/>
  <c r="DK92" i="6"/>
  <c r="DY92" i="6" s="1"/>
  <c r="DJ92" i="6"/>
  <c r="DX92" i="6" s="1"/>
  <c r="DI92" i="6"/>
  <c r="DU91" i="6"/>
  <c r="DT91" i="6"/>
  <c r="DR91" i="6"/>
  <c r="DQ91" i="6"/>
  <c r="DP91" i="6"/>
  <c r="DO91" i="6"/>
  <c r="DK91" i="6"/>
  <c r="DY91" i="6" s="1"/>
  <c r="DJ91" i="6"/>
  <c r="DX91" i="6" s="1"/>
  <c r="DH91" i="6"/>
  <c r="DU90" i="6"/>
  <c r="DT90" i="6"/>
  <c r="DR90" i="6"/>
  <c r="DQ90" i="6"/>
  <c r="DP90" i="6"/>
  <c r="DO90" i="6"/>
  <c r="DJ90" i="6"/>
  <c r="DX90" i="6" s="1"/>
  <c r="DI90" i="6"/>
  <c r="DU89" i="6"/>
  <c r="DT89" i="6"/>
  <c r="DR89" i="6"/>
  <c r="DQ89" i="6"/>
  <c r="DP89" i="6"/>
  <c r="DO89" i="6"/>
  <c r="DJ89" i="6"/>
  <c r="DX89" i="6" s="1"/>
  <c r="DI89" i="6"/>
  <c r="DU88" i="6"/>
  <c r="DT88" i="6"/>
  <c r="DR88" i="6"/>
  <c r="DQ88" i="6"/>
  <c r="DP88" i="6"/>
  <c r="DO88" i="6"/>
  <c r="DK88" i="6"/>
  <c r="DY88" i="6" s="1"/>
  <c r="DJ88" i="6"/>
  <c r="DX88" i="6" s="1"/>
  <c r="DI88" i="6"/>
  <c r="DH88" i="6"/>
  <c r="DU87" i="6"/>
  <c r="DT87" i="6"/>
  <c r="DR87" i="6"/>
  <c r="DQ87" i="6"/>
  <c r="DP87" i="6"/>
  <c r="DO87" i="6"/>
  <c r="DK87" i="6"/>
  <c r="DY87" i="6" s="1"/>
  <c r="DJ87" i="6"/>
  <c r="DX87" i="6" s="1"/>
  <c r="DI87" i="6"/>
  <c r="DU86" i="6"/>
  <c r="DT86" i="6"/>
  <c r="DR86" i="6"/>
  <c r="DQ86" i="6"/>
  <c r="DP86" i="6"/>
  <c r="DO86" i="6"/>
  <c r="DK86" i="6"/>
  <c r="DY86" i="6" s="1"/>
  <c r="DJ86" i="6"/>
  <c r="DX86" i="6" s="1"/>
  <c r="DI86" i="6"/>
  <c r="DH86" i="6"/>
  <c r="DU85" i="6"/>
  <c r="DT85" i="6"/>
  <c r="DR85" i="6"/>
  <c r="DQ85" i="6"/>
  <c r="DP85" i="6"/>
  <c r="DO85" i="6"/>
  <c r="DK85" i="6"/>
  <c r="DY85" i="6" s="1"/>
  <c r="DJ85" i="6"/>
  <c r="DX85" i="6" s="1"/>
  <c r="DI85" i="6"/>
  <c r="DH85" i="6"/>
  <c r="DU84" i="6"/>
  <c r="DT84" i="6"/>
  <c r="DR84" i="6"/>
  <c r="DQ84" i="6"/>
  <c r="DP84" i="6"/>
  <c r="DO84" i="6"/>
  <c r="DK84" i="6"/>
  <c r="DY84" i="6" s="1"/>
  <c r="DJ84" i="6"/>
  <c r="DX84" i="6" s="1"/>
  <c r="DI84" i="6"/>
  <c r="DU83" i="6"/>
  <c r="DT83" i="6"/>
  <c r="DR83" i="6"/>
  <c r="DQ83" i="6"/>
  <c r="DP83" i="6"/>
  <c r="DO83" i="6"/>
  <c r="DJ83" i="6"/>
  <c r="DX83" i="6" s="1"/>
  <c r="DI83" i="6"/>
  <c r="DU82" i="6"/>
  <c r="DT82" i="6"/>
  <c r="DR82" i="6"/>
  <c r="DQ82" i="6"/>
  <c r="DP82" i="6"/>
  <c r="DO82" i="6"/>
  <c r="DK82" i="6"/>
  <c r="DY82" i="6" s="1"/>
  <c r="DJ82" i="6"/>
  <c r="DX82" i="6" s="1"/>
  <c r="DI82" i="6"/>
  <c r="DU81" i="6"/>
  <c r="DT81" i="6"/>
  <c r="DR81" i="6"/>
  <c r="DQ81" i="6"/>
  <c r="DP81" i="6"/>
  <c r="DO81" i="6"/>
  <c r="DK81" i="6"/>
  <c r="DY81" i="6" s="1"/>
  <c r="DJ81" i="6"/>
  <c r="DX81" i="6" s="1"/>
  <c r="DI81" i="6"/>
  <c r="DH81" i="6"/>
  <c r="DU80" i="6"/>
  <c r="DT80" i="6"/>
  <c r="DR80" i="6"/>
  <c r="DQ80" i="6"/>
  <c r="DP80" i="6"/>
  <c r="DO80" i="6"/>
  <c r="DK80" i="6"/>
  <c r="DY80" i="6" s="1"/>
  <c r="DJ80" i="6"/>
  <c r="DX80" i="6" s="1"/>
  <c r="DI80" i="6"/>
  <c r="DU79" i="6"/>
  <c r="DT79" i="6"/>
  <c r="DR79" i="6"/>
  <c r="DQ79" i="6"/>
  <c r="DP79" i="6"/>
  <c r="DO79" i="6"/>
  <c r="DK79" i="6"/>
  <c r="DY79" i="6" s="1"/>
  <c r="DJ79" i="6"/>
  <c r="DX79" i="6" s="1"/>
  <c r="DI79" i="6"/>
  <c r="DU78" i="6"/>
  <c r="DT78" i="6"/>
  <c r="DR78" i="6"/>
  <c r="DQ78" i="6"/>
  <c r="DP78" i="6"/>
  <c r="DO78" i="6"/>
  <c r="DK78" i="6"/>
  <c r="DY78" i="6" s="1"/>
  <c r="DJ78" i="6"/>
  <c r="DX78" i="6" s="1"/>
  <c r="DI78" i="6"/>
  <c r="DH78" i="6"/>
  <c r="DU77" i="6"/>
  <c r="DT77" i="6"/>
  <c r="DR77" i="6"/>
  <c r="DQ77" i="6"/>
  <c r="DP77" i="6"/>
  <c r="DO77" i="6"/>
  <c r="DK77" i="6"/>
  <c r="DY77" i="6" s="1"/>
  <c r="DJ77" i="6"/>
  <c r="DX77" i="6" s="1"/>
  <c r="DI77" i="6"/>
  <c r="DU76" i="6"/>
  <c r="DT76" i="6"/>
  <c r="DR76" i="6"/>
  <c r="DQ76" i="6"/>
  <c r="DP76" i="6"/>
  <c r="DO76" i="6"/>
  <c r="DK76" i="6"/>
  <c r="DY76" i="6" s="1"/>
  <c r="DJ76" i="6"/>
  <c r="DX76" i="6" s="1"/>
  <c r="DI76" i="6"/>
  <c r="DH76" i="6"/>
  <c r="DU75" i="6"/>
  <c r="DT75" i="6"/>
  <c r="DR75" i="6"/>
  <c r="DQ75" i="6"/>
  <c r="DP75" i="6"/>
  <c r="DO75" i="6"/>
  <c r="DK75" i="6"/>
  <c r="DY75" i="6" s="1"/>
  <c r="DJ75" i="6"/>
  <c r="DX75" i="6" s="1"/>
  <c r="DI75" i="6"/>
  <c r="DH75" i="6"/>
  <c r="DU74" i="6"/>
  <c r="DT74" i="6"/>
  <c r="DR74" i="6"/>
  <c r="DQ74" i="6"/>
  <c r="DP74" i="6"/>
  <c r="DO74" i="6"/>
  <c r="DK74" i="6"/>
  <c r="DY74" i="6" s="1"/>
  <c r="DJ74" i="6"/>
  <c r="DX74" i="6" s="1"/>
  <c r="DI74" i="6"/>
  <c r="DU73" i="6"/>
  <c r="DT73" i="6"/>
  <c r="DR73" i="6"/>
  <c r="DQ73" i="6"/>
  <c r="DP73" i="6"/>
  <c r="DO73" i="6"/>
  <c r="DK73" i="6"/>
  <c r="DY73" i="6" s="1"/>
  <c r="DJ73" i="6"/>
  <c r="DX73" i="6" s="1"/>
  <c r="DH73" i="6"/>
  <c r="DU72" i="6"/>
  <c r="DT72" i="6"/>
  <c r="DR72" i="6"/>
  <c r="DQ72" i="6"/>
  <c r="DP72" i="6"/>
  <c r="DO72" i="6"/>
  <c r="DJ72" i="6"/>
  <c r="DX72" i="6" s="1"/>
  <c r="DI72" i="6"/>
  <c r="DU71" i="6"/>
  <c r="DT71" i="6"/>
  <c r="DR71" i="6"/>
  <c r="DQ71" i="6"/>
  <c r="DP71" i="6"/>
  <c r="DO71" i="6"/>
  <c r="DK71" i="6"/>
  <c r="DY71" i="6" s="1"/>
  <c r="DJ71" i="6"/>
  <c r="DX71" i="6" s="1"/>
  <c r="DI71" i="6"/>
  <c r="DH71" i="6"/>
  <c r="DU70" i="6"/>
  <c r="DT70" i="6"/>
  <c r="DR70" i="6"/>
  <c r="DQ70" i="6"/>
  <c r="DP70" i="6"/>
  <c r="DO70" i="6"/>
  <c r="DK70" i="6"/>
  <c r="DY70" i="6" s="1"/>
  <c r="DJ70" i="6"/>
  <c r="DX70" i="6" s="1"/>
  <c r="DI70" i="6"/>
  <c r="DH70" i="6"/>
  <c r="DU69" i="6"/>
  <c r="DT69" i="6"/>
  <c r="DR69" i="6"/>
  <c r="DQ69" i="6"/>
  <c r="DP69" i="6"/>
  <c r="DO69" i="6"/>
  <c r="DK69" i="6"/>
  <c r="DY69" i="6" s="1"/>
  <c r="DJ69" i="6"/>
  <c r="DX69" i="6" s="1"/>
  <c r="DI69" i="6"/>
  <c r="DH69" i="6"/>
  <c r="DU68" i="6"/>
  <c r="DT68" i="6"/>
  <c r="DR68" i="6"/>
  <c r="DQ68" i="6"/>
  <c r="DP68" i="6"/>
  <c r="DO68" i="6"/>
  <c r="DK68" i="6"/>
  <c r="DY68" i="6" s="1"/>
  <c r="DJ68" i="6"/>
  <c r="DX68" i="6" s="1"/>
  <c r="DI68" i="6"/>
  <c r="DH68" i="6"/>
  <c r="DU67" i="6"/>
  <c r="DT67" i="6"/>
  <c r="DR67" i="6"/>
  <c r="DQ67" i="6"/>
  <c r="DP67" i="6"/>
  <c r="DO67" i="6"/>
  <c r="DK67" i="6"/>
  <c r="DY67" i="6" s="1"/>
  <c r="DJ67" i="6"/>
  <c r="DX67" i="6" s="1"/>
  <c r="DI67" i="6"/>
  <c r="DH67" i="6"/>
  <c r="DU66" i="6"/>
  <c r="DT66" i="6"/>
  <c r="DR66" i="6"/>
  <c r="DQ66" i="6"/>
  <c r="DP66" i="6"/>
  <c r="DO66" i="6"/>
  <c r="DK66" i="6"/>
  <c r="DY66" i="6" s="1"/>
  <c r="DJ66" i="6"/>
  <c r="DX66" i="6" s="1"/>
  <c r="DI66" i="6"/>
  <c r="DH66" i="6"/>
  <c r="DU65" i="6"/>
  <c r="DT65" i="6"/>
  <c r="DR65" i="6"/>
  <c r="DQ65" i="6"/>
  <c r="DP65" i="6"/>
  <c r="DO65" i="6"/>
  <c r="DJ65" i="6"/>
  <c r="DX65" i="6" s="1"/>
  <c r="DH65" i="6"/>
  <c r="DU64" i="6"/>
  <c r="DT64" i="6"/>
  <c r="DR64" i="6"/>
  <c r="DQ64" i="6"/>
  <c r="DP64" i="6"/>
  <c r="DO64" i="6"/>
  <c r="DK64" i="6"/>
  <c r="DY64" i="6" s="1"/>
  <c r="DJ64" i="6"/>
  <c r="DX64" i="6" s="1"/>
  <c r="DI64" i="6"/>
  <c r="DH64" i="6"/>
  <c r="DU63" i="6"/>
  <c r="DT63" i="6"/>
  <c r="DR63" i="6"/>
  <c r="DQ63" i="6"/>
  <c r="DP63" i="6"/>
  <c r="DO63" i="6"/>
  <c r="DK63" i="6"/>
  <c r="DY63" i="6" s="1"/>
  <c r="DJ63" i="6"/>
  <c r="DX63" i="6" s="1"/>
  <c r="DI63" i="6"/>
  <c r="DH63" i="6"/>
  <c r="DU62" i="6"/>
  <c r="DT62" i="6"/>
  <c r="DR62" i="6"/>
  <c r="DQ62" i="6"/>
  <c r="DP62" i="6"/>
  <c r="DO62" i="6"/>
  <c r="DK62" i="6"/>
  <c r="DY62" i="6" s="1"/>
  <c r="DJ62" i="6"/>
  <c r="DX62" i="6" s="1"/>
  <c r="DI62" i="6"/>
  <c r="DH62" i="6"/>
  <c r="DU61" i="6"/>
  <c r="DT61" i="6"/>
  <c r="DR61" i="6"/>
  <c r="DQ61" i="6"/>
  <c r="DP61" i="6"/>
  <c r="DO61" i="6"/>
  <c r="DK61" i="6"/>
  <c r="DY61" i="6" s="1"/>
  <c r="DJ61" i="6"/>
  <c r="DX61" i="6" s="1"/>
  <c r="DI61" i="6"/>
  <c r="DH61" i="6"/>
  <c r="DU60" i="6"/>
  <c r="DT60" i="6"/>
  <c r="DR60" i="6"/>
  <c r="DQ60" i="6"/>
  <c r="DP60" i="6"/>
  <c r="DO60" i="6"/>
  <c r="DK60" i="6"/>
  <c r="DY60" i="6" s="1"/>
  <c r="DJ60" i="6"/>
  <c r="DX60" i="6" s="1"/>
  <c r="DI60" i="6"/>
  <c r="DH60" i="6"/>
  <c r="DU59" i="6"/>
  <c r="DT59" i="6"/>
  <c r="DR59" i="6"/>
  <c r="DQ59" i="6"/>
  <c r="DP59" i="6"/>
  <c r="DO59" i="6"/>
  <c r="DK59" i="6"/>
  <c r="DY59" i="6" s="1"/>
  <c r="DJ59" i="6"/>
  <c r="DX59" i="6" s="1"/>
  <c r="DI59" i="6"/>
  <c r="DU58" i="6"/>
  <c r="DT58" i="6"/>
  <c r="DR58" i="6"/>
  <c r="DQ58" i="6"/>
  <c r="DP58" i="6"/>
  <c r="DO58" i="6"/>
  <c r="DK58" i="6"/>
  <c r="DY58" i="6" s="1"/>
  <c r="DJ58" i="6"/>
  <c r="DX58" i="6" s="1"/>
  <c r="DI58" i="6"/>
  <c r="DH58" i="6"/>
  <c r="DU57" i="6"/>
  <c r="DT57" i="6"/>
  <c r="DR57" i="6"/>
  <c r="DQ57" i="6"/>
  <c r="DP57" i="6"/>
  <c r="DO57" i="6"/>
  <c r="DK57" i="6"/>
  <c r="DY57" i="6" s="1"/>
  <c r="DJ57" i="6"/>
  <c r="DX57" i="6" s="1"/>
  <c r="DI57" i="6"/>
  <c r="DH57" i="6"/>
  <c r="DU56" i="6"/>
  <c r="DT56" i="6"/>
  <c r="DR56" i="6"/>
  <c r="DQ56" i="6"/>
  <c r="DP56" i="6"/>
  <c r="DO56" i="6"/>
  <c r="DK56" i="6"/>
  <c r="DY56" i="6" s="1"/>
  <c r="DJ56" i="6"/>
  <c r="DX56" i="6" s="1"/>
  <c r="DI56" i="6"/>
  <c r="DH56" i="6"/>
  <c r="DU55" i="6"/>
  <c r="DT55" i="6"/>
  <c r="DR55" i="6"/>
  <c r="DQ55" i="6"/>
  <c r="DP55" i="6"/>
  <c r="DO55" i="6"/>
  <c r="DK55" i="6"/>
  <c r="DY55" i="6" s="1"/>
  <c r="DJ55" i="6"/>
  <c r="DX55" i="6" s="1"/>
  <c r="DI55" i="6"/>
  <c r="DH55" i="6"/>
  <c r="DU54" i="6"/>
  <c r="DT54" i="6"/>
  <c r="DR54" i="6"/>
  <c r="DQ54" i="6"/>
  <c r="DP54" i="6"/>
  <c r="DO54" i="6"/>
  <c r="DK54" i="6"/>
  <c r="DY54" i="6" s="1"/>
  <c r="DJ54" i="6"/>
  <c r="DX54" i="6" s="1"/>
  <c r="DI54" i="6"/>
  <c r="DU53" i="6"/>
  <c r="DT53" i="6"/>
  <c r="DR53" i="6"/>
  <c r="DQ53" i="6"/>
  <c r="DP53" i="6"/>
  <c r="DO53" i="6"/>
  <c r="DK53" i="6"/>
  <c r="DY53" i="6" s="1"/>
  <c r="DJ53" i="6"/>
  <c r="DX53" i="6" s="1"/>
  <c r="DI53" i="6"/>
  <c r="DH53" i="6"/>
  <c r="DU52" i="6"/>
  <c r="DT52" i="6"/>
  <c r="DR52" i="6"/>
  <c r="DQ52" i="6"/>
  <c r="DP52" i="6"/>
  <c r="DO52" i="6"/>
  <c r="DK52" i="6"/>
  <c r="DY52" i="6" s="1"/>
  <c r="DJ52" i="6"/>
  <c r="DX52" i="6" s="1"/>
  <c r="DI52" i="6"/>
  <c r="DH52" i="6"/>
  <c r="DU51" i="6"/>
  <c r="DT51" i="6"/>
  <c r="DR51" i="6"/>
  <c r="DQ51" i="6"/>
  <c r="DP51" i="6"/>
  <c r="DO51" i="6"/>
  <c r="DK51" i="6"/>
  <c r="DJ51" i="6"/>
  <c r="DX51" i="6" s="1"/>
  <c r="DI51" i="6"/>
  <c r="DH51" i="6"/>
  <c r="DU50" i="6"/>
  <c r="DT50" i="6"/>
  <c r="DR50" i="6"/>
  <c r="DQ50" i="6"/>
  <c r="DP50" i="6"/>
  <c r="DO50" i="6"/>
  <c r="DK50" i="6"/>
  <c r="DY50" i="6" s="1"/>
  <c r="DJ50" i="6"/>
  <c r="DX50" i="6" s="1"/>
  <c r="DI50" i="6"/>
  <c r="DU49" i="6"/>
  <c r="DT49" i="6"/>
  <c r="DR49" i="6"/>
  <c r="DQ49" i="6"/>
  <c r="DP49" i="6"/>
  <c r="DO49" i="6"/>
  <c r="DK49" i="6"/>
  <c r="DY49" i="6" s="1"/>
  <c r="DJ49" i="6"/>
  <c r="DX49" i="6" s="1"/>
  <c r="DI49" i="6"/>
  <c r="DH49" i="6"/>
  <c r="DU48" i="6"/>
  <c r="DT48" i="6"/>
  <c r="DR48" i="6"/>
  <c r="DQ48" i="6"/>
  <c r="DP48" i="6"/>
  <c r="DO48" i="6"/>
  <c r="DK48" i="6"/>
  <c r="DY48" i="6" s="1"/>
  <c r="DJ48" i="6"/>
  <c r="DX48" i="6" s="1"/>
  <c r="DH48" i="6"/>
  <c r="DU47" i="6"/>
  <c r="DT47" i="6"/>
  <c r="DR47" i="6"/>
  <c r="DQ47" i="6"/>
  <c r="DP47" i="6"/>
  <c r="DO47" i="6"/>
  <c r="DK47" i="6"/>
  <c r="DY47" i="6" s="1"/>
  <c r="DJ47" i="6"/>
  <c r="DX47" i="6" s="1"/>
  <c r="DI47" i="6"/>
  <c r="DH47" i="6"/>
  <c r="DU46" i="6"/>
  <c r="DT46" i="6"/>
  <c r="DR46" i="6"/>
  <c r="DQ46" i="6"/>
  <c r="DP46" i="6"/>
  <c r="DO46" i="6"/>
  <c r="DK46" i="6"/>
  <c r="DJ46" i="6"/>
  <c r="DX46" i="6" s="1"/>
  <c r="DI46" i="6"/>
  <c r="DH46" i="6"/>
  <c r="DU45" i="6"/>
  <c r="DT45" i="6"/>
  <c r="DR45" i="6"/>
  <c r="DQ45" i="6"/>
  <c r="DP45" i="6"/>
  <c r="DO45" i="6"/>
  <c r="DK45" i="6"/>
  <c r="DY45" i="6" s="1"/>
  <c r="DJ45" i="6"/>
  <c r="DX45" i="6" s="1"/>
  <c r="DI45" i="6"/>
  <c r="DH45" i="6"/>
  <c r="DU44" i="6"/>
  <c r="DT44" i="6"/>
  <c r="DR44" i="6"/>
  <c r="DQ44" i="6"/>
  <c r="DP44" i="6"/>
  <c r="DO44" i="6"/>
  <c r="DK44" i="6"/>
  <c r="DY44" i="6" s="1"/>
  <c r="DJ44" i="6"/>
  <c r="DX44" i="6" s="1"/>
  <c r="DI44" i="6"/>
  <c r="DH44" i="6"/>
  <c r="DU43" i="6"/>
  <c r="DT43" i="6"/>
  <c r="DR43" i="6"/>
  <c r="DQ43" i="6"/>
  <c r="DP43" i="6"/>
  <c r="DO43" i="6"/>
  <c r="DK43" i="6"/>
  <c r="DY43" i="6" s="1"/>
  <c r="DJ43" i="6"/>
  <c r="DX43" i="6" s="1"/>
  <c r="DI43" i="6"/>
  <c r="DH43" i="6"/>
  <c r="DU42" i="6"/>
  <c r="DT42" i="6"/>
  <c r="DR42" i="6"/>
  <c r="DQ42" i="6"/>
  <c r="DP42" i="6"/>
  <c r="DO42" i="6"/>
  <c r="DK42" i="6"/>
  <c r="DY42" i="6" s="1"/>
  <c r="DJ42" i="6"/>
  <c r="DX42" i="6" s="1"/>
  <c r="DI42" i="6"/>
  <c r="DH42" i="6"/>
  <c r="DU41" i="6"/>
  <c r="DT41" i="6"/>
  <c r="DR41" i="6"/>
  <c r="DQ41" i="6"/>
  <c r="DP41" i="6"/>
  <c r="DO41" i="6"/>
  <c r="DK41" i="6"/>
  <c r="DJ41" i="6"/>
  <c r="DX41" i="6" s="1"/>
  <c r="DI41" i="6"/>
  <c r="DH41" i="6"/>
  <c r="DU40" i="6"/>
  <c r="DT40" i="6"/>
  <c r="DR40" i="6"/>
  <c r="DQ40" i="6"/>
  <c r="DP40" i="6"/>
  <c r="DO40" i="6"/>
  <c r="DK40" i="6"/>
  <c r="DJ40" i="6"/>
  <c r="DX40" i="6" s="1"/>
  <c r="DI40" i="6"/>
  <c r="DU39" i="6"/>
  <c r="DT39" i="6"/>
  <c r="DR39" i="6"/>
  <c r="DQ39" i="6"/>
  <c r="DP39" i="6"/>
  <c r="DO39" i="6"/>
  <c r="DK39" i="6"/>
  <c r="DY39" i="6" s="1"/>
  <c r="DJ39" i="6"/>
  <c r="DX39" i="6" s="1"/>
  <c r="DI39" i="6"/>
  <c r="DH39" i="6"/>
  <c r="DU38" i="6"/>
  <c r="DT38" i="6"/>
  <c r="DR38" i="6"/>
  <c r="DQ38" i="6"/>
  <c r="DP38" i="6"/>
  <c r="DO38" i="6"/>
  <c r="DK38" i="6"/>
  <c r="DY38" i="6" s="1"/>
  <c r="DJ38" i="6"/>
  <c r="DX38" i="6" s="1"/>
  <c r="DI38" i="6"/>
  <c r="DH38" i="6"/>
  <c r="DU37" i="6"/>
  <c r="DT37" i="6"/>
  <c r="DR37" i="6"/>
  <c r="DQ37" i="6"/>
  <c r="DP37" i="6"/>
  <c r="DO37" i="6"/>
  <c r="DK37" i="6"/>
  <c r="DY37" i="6" s="1"/>
  <c r="DJ37" i="6"/>
  <c r="DX37" i="6" s="1"/>
  <c r="DI37" i="6"/>
  <c r="DH37" i="6"/>
  <c r="DU36" i="6"/>
  <c r="DT36" i="6"/>
  <c r="DR36" i="6"/>
  <c r="DQ36" i="6"/>
  <c r="DP36" i="6"/>
  <c r="DO36" i="6"/>
  <c r="DJ36" i="6"/>
  <c r="DX36" i="6" s="1"/>
  <c r="DI36" i="6"/>
  <c r="DU35" i="6"/>
  <c r="DT35" i="6"/>
  <c r="DR35" i="6"/>
  <c r="DQ35" i="6"/>
  <c r="DP35" i="6"/>
  <c r="DO35" i="6"/>
  <c r="DK35" i="6"/>
  <c r="DJ35" i="6"/>
  <c r="DX35" i="6" s="1"/>
  <c r="DI35" i="6"/>
  <c r="DU34" i="6"/>
  <c r="DT34" i="6"/>
  <c r="DR34" i="6"/>
  <c r="DQ34" i="6"/>
  <c r="DP34" i="6"/>
  <c r="DO34" i="6"/>
  <c r="DK34" i="6"/>
  <c r="DY34" i="6" s="1"/>
  <c r="DJ34" i="6"/>
  <c r="DX34" i="6" s="1"/>
  <c r="DI34" i="6"/>
  <c r="DH34" i="6"/>
  <c r="DU33" i="6"/>
  <c r="DT33" i="6"/>
  <c r="DR33" i="6"/>
  <c r="DQ33" i="6"/>
  <c r="DP33" i="6"/>
  <c r="DO33" i="6"/>
  <c r="DJ33" i="6"/>
  <c r="DX33" i="6" s="1"/>
  <c r="DI33" i="6"/>
  <c r="DU32" i="6"/>
  <c r="DT32" i="6"/>
  <c r="DR32" i="6"/>
  <c r="DQ32" i="6"/>
  <c r="DP32" i="6"/>
  <c r="DO32" i="6"/>
  <c r="DJ32" i="6"/>
  <c r="DX32" i="6" s="1"/>
  <c r="DI32" i="6"/>
  <c r="DU31" i="6"/>
  <c r="DT31" i="6"/>
  <c r="DR31" i="6"/>
  <c r="DQ31" i="6"/>
  <c r="DP31" i="6"/>
  <c r="DO31" i="6"/>
  <c r="DK31" i="6"/>
  <c r="DY31" i="6" s="1"/>
  <c r="DJ31" i="6"/>
  <c r="DX31" i="6" s="1"/>
  <c r="DI31" i="6"/>
  <c r="DH31" i="6"/>
  <c r="DU30" i="6"/>
  <c r="DT30" i="6"/>
  <c r="DR30" i="6"/>
  <c r="DQ30" i="6"/>
  <c r="DP30" i="6"/>
  <c r="DO30" i="6"/>
  <c r="DK30" i="6"/>
  <c r="DY30" i="6" s="1"/>
  <c r="DJ30" i="6"/>
  <c r="DX30" i="6" s="1"/>
  <c r="DI30" i="6"/>
  <c r="DH30" i="6"/>
  <c r="DU29" i="6"/>
  <c r="DT29" i="6"/>
  <c r="DR29" i="6"/>
  <c r="DQ29" i="6"/>
  <c r="DP29" i="6"/>
  <c r="DO29" i="6"/>
  <c r="DK29" i="6"/>
  <c r="DY29" i="6" s="1"/>
  <c r="DJ29" i="6"/>
  <c r="DX29" i="6" s="1"/>
  <c r="DI29" i="6"/>
  <c r="DH29" i="6"/>
  <c r="DU28" i="6"/>
  <c r="DT28" i="6"/>
  <c r="DR28" i="6"/>
  <c r="DQ28" i="6"/>
  <c r="DP28" i="6"/>
  <c r="DO28" i="6"/>
  <c r="DJ28" i="6"/>
  <c r="DX28" i="6" s="1"/>
  <c r="DI28" i="6"/>
  <c r="DU27" i="6"/>
  <c r="DT27" i="6"/>
  <c r="DR27" i="6"/>
  <c r="DQ27" i="6"/>
  <c r="DP27" i="6"/>
  <c r="DO27" i="6"/>
  <c r="DJ27" i="6"/>
  <c r="DX27" i="6" s="1"/>
  <c r="DI27" i="6"/>
  <c r="DU26" i="6"/>
  <c r="DT26" i="6"/>
  <c r="DR26" i="6"/>
  <c r="DQ26" i="6"/>
  <c r="DP26" i="6"/>
  <c r="DO26" i="6"/>
  <c r="DK26" i="6"/>
  <c r="DY26" i="6" s="1"/>
  <c r="DJ26" i="6"/>
  <c r="DX26" i="6" s="1"/>
  <c r="DI26" i="6"/>
  <c r="DU25" i="6"/>
  <c r="DT25" i="6"/>
  <c r="DR25" i="6"/>
  <c r="DQ25" i="6"/>
  <c r="DP25" i="6"/>
  <c r="DO25" i="6"/>
  <c r="DJ25" i="6"/>
  <c r="DX25" i="6" s="1"/>
  <c r="DI25" i="6"/>
  <c r="DU24" i="6"/>
  <c r="DT24" i="6"/>
  <c r="DR24" i="6"/>
  <c r="DQ24" i="6"/>
  <c r="DP24" i="6"/>
  <c r="DO24" i="6"/>
  <c r="DK24" i="6"/>
  <c r="DY24" i="6" s="1"/>
  <c r="DJ24" i="6"/>
  <c r="DX24" i="6" s="1"/>
  <c r="DI24" i="6"/>
  <c r="DH24" i="6"/>
  <c r="DU23" i="6"/>
  <c r="DT23" i="6"/>
  <c r="DR23" i="6"/>
  <c r="DQ23" i="6"/>
  <c r="DP23" i="6"/>
  <c r="DO23" i="6"/>
  <c r="DK23" i="6"/>
  <c r="DY23" i="6" s="1"/>
  <c r="DJ23" i="6"/>
  <c r="DX23" i="6" s="1"/>
  <c r="DI23" i="6"/>
  <c r="DU22" i="6"/>
  <c r="DT22" i="6"/>
  <c r="DR22" i="6"/>
  <c r="DQ22" i="6"/>
  <c r="DP22" i="6"/>
  <c r="DO22" i="6"/>
  <c r="DK22" i="6"/>
  <c r="DY22" i="6" s="1"/>
  <c r="DJ22" i="6"/>
  <c r="DX22" i="6" s="1"/>
  <c r="DI22" i="6"/>
  <c r="DH22" i="6"/>
  <c r="DU21" i="6"/>
  <c r="DT21" i="6"/>
  <c r="DR21" i="6"/>
  <c r="DQ21" i="6"/>
  <c r="DP21" i="6"/>
  <c r="DO21" i="6"/>
  <c r="DK21" i="6"/>
  <c r="DY21" i="6" s="1"/>
  <c r="DJ21" i="6"/>
  <c r="DX21" i="6" s="1"/>
  <c r="DI21" i="6"/>
  <c r="DH21" i="6"/>
  <c r="DU20" i="6"/>
  <c r="DT20" i="6"/>
  <c r="DR20" i="6"/>
  <c r="DQ20" i="6"/>
  <c r="DP20" i="6"/>
  <c r="DO20" i="6"/>
  <c r="DK20" i="6"/>
  <c r="DY20" i="6" s="1"/>
  <c r="DJ20" i="6"/>
  <c r="DX20" i="6" s="1"/>
  <c r="DI20" i="6"/>
  <c r="DH20" i="6"/>
  <c r="DU19" i="6"/>
  <c r="DT19" i="6"/>
  <c r="DR19" i="6"/>
  <c r="DQ19" i="6"/>
  <c r="DP19" i="6"/>
  <c r="DO19" i="6"/>
  <c r="DK19" i="6"/>
  <c r="DY19" i="6" s="1"/>
  <c r="DJ19" i="6"/>
  <c r="DX19" i="6" s="1"/>
  <c r="DI19" i="6"/>
  <c r="DH19" i="6"/>
  <c r="DU18" i="6"/>
  <c r="DT18" i="6"/>
  <c r="DR18" i="6"/>
  <c r="DQ18" i="6"/>
  <c r="DP18" i="6"/>
  <c r="DO18" i="6"/>
  <c r="DK18" i="6"/>
  <c r="DY18" i="6" s="1"/>
  <c r="DJ18" i="6"/>
  <c r="DX18" i="6" s="1"/>
  <c r="DI18" i="6"/>
  <c r="DU17" i="6"/>
  <c r="DT17" i="6"/>
  <c r="DR17" i="6"/>
  <c r="DQ17" i="6"/>
  <c r="DP17" i="6"/>
  <c r="DO17" i="6"/>
  <c r="DK17" i="6"/>
  <c r="DY17" i="6" s="1"/>
  <c r="DJ17" i="6"/>
  <c r="DX17" i="6" s="1"/>
  <c r="DI17" i="6"/>
  <c r="DH17" i="6"/>
  <c r="DU16" i="6"/>
  <c r="DT16" i="6"/>
  <c r="DR16" i="6"/>
  <c r="DQ16" i="6"/>
  <c r="DP16" i="6"/>
  <c r="DO16" i="6"/>
  <c r="DK16" i="6"/>
  <c r="DY16" i="6" s="1"/>
  <c r="DJ16" i="6"/>
  <c r="DX16" i="6" s="1"/>
  <c r="DI16" i="6"/>
  <c r="DU15" i="6"/>
  <c r="DT15" i="6"/>
  <c r="DR15" i="6"/>
  <c r="DQ15" i="6"/>
  <c r="DP15" i="6"/>
  <c r="DO15" i="6"/>
  <c r="DK15" i="6"/>
  <c r="DY15" i="6" s="1"/>
  <c r="DJ15" i="6"/>
  <c r="DX15" i="6" s="1"/>
  <c r="DI15" i="6"/>
  <c r="DH15" i="6"/>
  <c r="DU14" i="6"/>
  <c r="DT14" i="6"/>
  <c r="DR14" i="6"/>
  <c r="DQ14" i="6"/>
  <c r="DP14" i="6"/>
  <c r="DO14" i="6"/>
  <c r="DK14" i="6"/>
  <c r="DY14" i="6" s="1"/>
  <c r="DJ14" i="6"/>
  <c r="DX14" i="6" s="1"/>
  <c r="DI14" i="6"/>
  <c r="DH14" i="6"/>
  <c r="DU13" i="6"/>
  <c r="DT13" i="6"/>
  <c r="DR13" i="6"/>
  <c r="DQ13" i="6"/>
  <c r="DP13" i="6"/>
  <c r="DO13" i="6"/>
  <c r="DJ13" i="6"/>
  <c r="DX13" i="6" s="1"/>
  <c r="DI13" i="6"/>
  <c r="DH13" i="6"/>
  <c r="DU12" i="6"/>
  <c r="DT12" i="6"/>
  <c r="DR12" i="6"/>
  <c r="DQ12" i="6"/>
  <c r="DP12" i="6"/>
  <c r="DO12" i="6"/>
  <c r="DK12" i="6"/>
  <c r="DY12" i="6" s="1"/>
  <c r="DJ12" i="6"/>
  <c r="DX12" i="6" s="1"/>
  <c r="DI12" i="6"/>
  <c r="DH12" i="6"/>
  <c r="DU11" i="6"/>
  <c r="DT11" i="6"/>
  <c r="DR11" i="6"/>
  <c r="DQ11" i="6"/>
  <c r="DP11" i="6"/>
  <c r="DO11" i="6"/>
  <c r="DK11" i="6"/>
  <c r="DY11" i="6" s="1"/>
  <c r="DJ11" i="6"/>
  <c r="DX11" i="6" s="1"/>
  <c r="DI11" i="6"/>
  <c r="DH11" i="6"/>
  <c r="DU10" i="6"/>
  <c r="DT10" i="6"/>
  <c r="DR10" i="6"/>
  <c r="DQ10" i="6"/>
  <c r="DP10" i="6"/>
  <c r="DO10" i="6"/>
  <c r="DJ10" i="6"/>
  <c r="DX10" i="6" s="1"/>
  <c r="DI10" i="6"/>
  <c r="DH10" i="6"/>
  <c r="DU9" i="6"/>
  <c r="DT9" i="6"/>
  <c r="DR9" i="6"/>
  <c r="DQ9" i="6"/>
  <c r="DP9" i="6"/>
  <c r="DO9" i="6"/>
  <c r="DK9" i="6"/>
  <c r="DY9" i="6" s="1"/>
  <c r="DJ9" i="6"/>
  <c r="DX9" i="6" s="1"/>
  <c r="DI9" i="6"/>
  <c r="DH9" i="6"/>
  <c r="DU8" i="6"/>
  <c r="DT8" i="6"/>
  <c r="DR8" i="6"/>
  <c r="DQ8" i="6"/>
  <c r="DP8" i="6"/>
  <c r="DO8" i="6"/>
  <c r="DK8" i="6"/>
  <c r="DY8" i="6" s="1"/>
  <c r="DJ8" i="6"/>
  <c r="DX8" i="6" s="1"/>
  <c r="DH8" i="6"/>
  <c r="DU7" i="6"/>
  <c r="DT7" i="6"/>
  <c r="DR7" i="6"/>
  <c r="DQ7" i="6"/>
  <c r="DP7" i="6"/>
  <c r="DO7" i="6"/>
  <c r="DJ7" i="6"/>
  <c r="DX7" i="6" s="1"/>
  <c r="DI7" i="6"/>
  <c r="DU6" i="6"/>
  <c r="DT6" i="6"/>
  <c r="DR6" i="6"/>
  <c r="DQ6" i="6"/>
  <c r="DP6" i="6"/>
  <c r="DO6" i="6"/>
  <c r="DJ6" i="6"/>
  <c r="DX6" i="6" s="1"/>
  <c r="DI6" i="6"/>
  <c r="DU5" i="6"/>
  <c r="DT5" i="6"/>
  <c r="DR5" i="6"/>
  <c r="DQ5" i="6"/>
  <c r="DP5" i="6"/>
  <c r="DO5" i="6"/>
  <c r="DK5" i="6"/>
  <c r="DY5" i="6" s="1"/>
  <c r="DJ5" i="6"/>
  <c r="DX5" i="6" s="1"/>
  <c r="DI5" i="6"/>
  <c r="DH5" i="6"/>
  <c r="DK4" i="6"/>
  <c r="DU4" i="6"/>
  <c r="DT4" i="6"/>
  <c r="DR4" i="6"/>
  <c r="DQ4" i="6"/>
  <c r="DP4" i="6"/>
  <c r="DO4" i="6"/>
  <c r="DI4" i="6"/>
  <c r="DJ4" i="6"/>
  <c r="DX4" i="6" s="1"/>
  <c r="DH4" i="6"/>
  <c r="CX121" i="10"/>
  <c r="EC73" i="6" l="1"/>
  <c r="ED73" i="6" s="1"/>
  <c r="DR122" i="6"/>
  <c r="DP122" i="6"/>
  <c r="DO122" i="6"/>
  <c r="DQ122" i="6"/>
  <c r="DI122" i="6"/>
  <c r="DL55" i="6"/>
  <c r="DM55" i="6" s="1"/>
  <c r="DS122" i="6"/>
  <c r="DU122" i="6"/>
  <c r="DL121" i="6"/>
  <c r="DV121" i="6" s="1"/>
  <c r="EC121" i="6" s="1"/>
  <c r="ED121" i="6" s="1"/>
  <c r="DT122" i="6"/>
  <c r="DL24" i="6"/>
  <c r="DV24" i="6" s="1"/>
  <c r="DJ122" i="6"/>
  <c r="DL111" i="6"/>
  <c r="DM111" i="6" s="1"/>
  <c r="DL21" i="6"/>
  <c r="DV21" i="6" s="1"/>
  <c r="DL63" i="6"/>
  <c r="DM63" i="6" s="1"/>
  <c r="DL81" i="6"/>
  <c r="DV81" i="6" s="1"/>
  <c r="DL70" i="6"/>
  <c r="DV70" i="6" s="1"/>
  <c r="DL76" i="6"/>
  <c r="DM76" i="6" s="1"/>
  <c r="DL88" i="6"/>
  <c r="DM88" i="6" s="1"/>
  <c r="DL67" i="6"/>
  <c r="DV67" i="6" s="1"/>
  <c r="DL4" i="6"/>
  <c r="DM4" i="6" s="1"/>
  <c r="DL14" i="6"/>
  <c r="DV14" i="6" s="1"/>
  <c r="DL31" i="6"/>
  <c r="DV31" i="6" s="1"/>
  <c r="DL43" i="6"/>
  <c r="DM43" i="6" s="1"/>
  <c r="DL113" i="6"/>
  <c r="DV113" i="6" s="1"/>
  <c r="DL118" i="6"/>
  <c r="DV118" i="6" s="1"/>
  <c r="DL99" i="6"/>
  <c r="DV99" i="6" s="1"/>
  <c r="EC99" i="6" s="1"/>
  <c r="ED99" i="6" s="1"/>
  <c r="DL115" i="6"/>
  <c r="DV115" i="6" s="1"/>
  <c r="DX121" i="6"/>
  <c r="DX122" i="6" s="1"/>
  <c r="DL20" i="6"/>
  <c r="DM20" i="6" s="1"/>
  <c r="DL26" i="6"/>
  <c r="DV26" i="6" s="1"/>
  <c r="DL34" i="6"/>
  <c r="DV34" i="6" s="1"/>
  <c r="DL46" i="6"/>
  <c r="DV46" i="6" s="1"/>
  <c r="DL52" i="6"/>
  <c r="DM52" i="6" s="1"/>
  <c r="DL77" i="6"/>
  <c r="DM77" i="6" s="1"/>
  <c r="DL96" i="6"/>
  <c r="DV96" i="6" s="1"/>
  <c r="DL16" i="6"/>
  <c r="DV16" i="6" s="1"/>
  <c r="DL44" i="6"/>
  <c r="DV44" i="6" s="1"/>
  <c r="DL64" i="6"/>
  <c r="DV64" i="6" s="1"/>
  <c r="DL91" i="6"/>
  <c r="DV91" i="6" s="1"/>
  <c r="DL97" i="6"/>
  <c r="DM97" i="6" s="1"/>
  <c r="DL12" i="6"/>
  <c r="DM12" i="6" s="1"/>
  <c r="DL17" i="6"/>
  <c r="DM17" i="6" s="1"/>
  <c r="DL35" i="6"/>
  <c r="DV35" i="6" s="1"/>
  <c r="DL56" i="6"/>
  <c r="DM56" i="6" s="1"/>
  <c r="DL8" i="6"/>
  <c r="DV8" i="6" s="1"/>
  <c r="DL18" i="6"/>
  <c r="DM18" i="6" s="1"/>
  <c r="DL22" i="6"/>
  <c r="DV22" i="6" s="1"/>
  <c r="DL30" i="6"/>
  <c r="DM30" i="6" s="1"/>
  <c r="DL41" i="6"/>
  <c r="DV41" i="6" s="1"/>
  <c r="DL45" i="6"/>
  <c r="DV45" i="6" s="1"/>
  <c r="DL57" i="6"/>
  <c r="DM57" i="6" s="1"/>
  <c r="DL93" i="6"/>
  <c r="DM93" i="6" s="1"/>
  <c r="DL9" i="6"/>
  <c r="DV9" i="6" s="1"/>
  <c r="DL75" i="6"/>
  <c r="DV75" i="6" s="1"/>
  <c r="DL5" i="6"/>
  <c r="DV5" i="6" s="1"/>
  <c r="DL42" i="6"/>
  <c r="DM42" i="6" s="1"/>
  <c r="DL23" i="6"/>
  <c r="DM23" i="6" s="1"/>
  <c r="DL11" i="6"/>
  <c r="DM11" i="6" s="1"/>
  <c r="DL15" i="6"/>
  <c r="DV15" i="6" s="1"/>
  <c r="DL19" i="6"/>
  <c r="DV19" i="6" s="1"/>
  <c r="DL29" i="6"/>
  <c r="DV29" i="6" s="1"/>
  <c r="DL105" i="6"/>
  <c r="DV105" i="6" s="1"/>
  <c r="DY46" i="6"/>
  <c r="DL71" i="6"/>
  <c r="DV71" i="6" s="1"/>
  <c r="DL79" i="6"/>
  <c r="DL85" i="6"/>
  <c r="DL87" i="6"/>
  <c r="DV87" i="6" s="1"/>
  <c r="DL92" i="6"/>
  <c r="DL117" i="6"/>
  <c r="DM117" i="6" s="1"/>
  <c r="DL104" i="6"/>
  <c r="DL107" i="6"/>
  <c r="DL109" i="6"/>
  <c r="DV109" i="6" s="1"/>
  <c r="DL51" i="6"/>
  <c r="DV51" i="6" s="1"/>
  <c r="DL66" i="6"/>
  <c r="DM66" i="6" s="1"/>
  <c r="DL102" i="6"/>
  <c r="DV102" i="6" s="1"/>
  <c r="DL40" i="6"/>
  <c r="DV40" i="6" s="1"/>
  <c r="DL80" i="6"/>
  <c r="DV80" i="6" s="1"/>
  <c r="DL86" i="6"/>
  <c r="DV86" i="6" s="1"/>
  <c r="DL101" i="6"/>
  <c r="DL69" i="6"/>
  <c r="DV76" i="6"/>
  <c r="DV88" i="6"/>
  <c r="DL103" i="6"/>
  <c r="DM103" i="6" s="1"/>
  <c r="DL110" i="6"/>
  <c r="DM110" i="6" s="1"/>
  <c r="DL108" i="6"/>
  <c r="DM108" i="6" s="1"/>
  <c r="DM24" i="6"/>
  <c r="DY41" i="6"/>
  <c r="DY35" i="6"/>
  <c r="DL38" i="6"/>
  <c r="DL39" i="6"/>
  <c r="DY40" i="6"/>
  <c r="DL54" i="6"/>
  <c r="DL62" i="6"/>
  <c r="DL37" i="6"/>
  <c r="DY51" i="6"/>
  <c r="DL53" i="6"/>
  <c r="DL61" i="6"/>
  <c r="DL50" i="6"/>
  <c r="DL60" i="6"/>
  <c r="DL48" i="6"/>
  <c r="DV48" i="6" s="1"/>
  <c r="DL49" i="6"/>
  <c r="DL59" i="6"/>
  <c r="DL47" i="6"/>
  <c r="DL58" i="6"/>
  <c r="DL74" i="6"/>
  <c r="DL106" i="6"/>
  <c r="DL78" i="6"/>
  <c r="DL94" i="6"/>
  <c r="DL112" i="6"/>
  <c r="DL82" i="6"/>
  <c r="DL98" i="6"/>
  <c r="DL114" i="6"/>
  <c r="DL68" i="6"/>
  <c r="DL84" i="6"/>
  <c r="DL100" i="6"/>
  <c r="DL116" i="6"/>
  <c r="DY4" i="6"/>
  <c r="Q7" i="9"/>
  <c r="Q6" i="9"/>
  <c r="W117" i="9"/>
  <c r="W98" i="9"/>
  <c r="W97" i="9"/>
  <c r="W92" i="9"/>
  <c r="W84" i="9"/>
  <c r="W77" i="9"/>
  <c r="W80" i="9"/>
  <c r="W54" i="9"/>
  <c r="W26" i="9"/>
  <c r="CX122" i="10"/>
  <c r="DD121" i="10"/>
  <c r="DD120" i="10"/>
  <c r="DD119" i="10"/>
  <c r="DD118" i="10"/>
  <c r="DD117" i="10"/>
  <c r="DD116" i="10"/>
  <c r="DD115" i="10"/>
  <c r="DD114" i="10"/>
  <c r="DD113" i="10"/>
  <c r="DD112" i="10"/>
  <c r="DD111" i="10"/>
  <c r="DD110" i="10"/>
  <c r="DD109" i="10"/>
  <c r="DD108" i="10"/>
  <c r="DD107" i="10"/>
  <c r="DD106" i="10"/>
  <c r="DD105" i="10"/>
  <c r="DD104" i="10"/>
  <c r="DD103" i="10"/>
  <c r="DD102" i="10"/>
  <c r="DD101" i="10"/>
  <c r="DD100" i="10"/>
  <c r="DD99" i="10"/>
  <c r="DD98" i="10"/>
  <c r="DD97" i="10"/>
  <c r="DD96" i="10"/>
  <c r="DD95" i="10"/>
  <c r="DD94" i="10"/>
  <c r="DD93" i="10"/>
  <c r="DD92" i="10"/>
  <c r="DD91" i="10"/>
  <c r="DD90" i="10"/>
  <c r="DD89" i="10"/>
  <c r="DD88" i="10"/>
  <c r="DD87" i="10"/>
  <c r="DD86" i="10"/>
  <c r="DD85" i="10"/>
  <c r="DD84" i="10"/>
  <c r="DD83" i="10"/>
  <c r="DD82" i="10"/>
  <c r="DD81" i="10"/>
  <c r="DD80" i="10"/>
  <c r="DD79" i="10"/>
  <c r="DD78" i="10"/>
  <c r="DD77" i="10"/>
  <c r="DD76" i="10"/>
  <c r="DD75" i="10"/>
  <c r="DD74" i="10"/>
  <c r="DD73" i="10"/>
  <c r="DD72" i="10"/>
  <c r="DD71" i="10"/>
  <c r="DD70" i="10"/>
  <c r="DD69" i="10"/>
  <c r="DD68" i="10"/>
  <c r="DD67" i="10"/>
  <c r="DD66" i="10"/>
  <c r="DD65" i="10"/>
  <c r="DD64" i="10"/>
  <c r="DD63" i="10"/>
  <c r="DD62" i="10"/>
  <c r="DD61" i="10"/>
  <c r="DD60" i="10"/>
  <c r="DD59" i="10"/>
  <c r="DD58" i="10"/>
  <c r="DD57" i="10"/>
  <c r="DD56" i="10"/>
  <c r="DD55" i="10"/>
  <c r="DD54" i="10"/>
  <c r="DD53" i="10"/>
  <c r="DD52" i="10"/>
  <c r="DD51" i="10"/>
  <c r="DD50" i="10"/>
  <c r="DD49" i="10"/>
  <c r="DD48" i="10"/>
  <c r="DD47" i="10"/>
  <c r="DD46" i="10"/>
  <c r="DD45" i="10"/>
  <c r="DD44" i="10"/>
  <c r="DD43" i="10"/>
  <c r="DD42" i="10"/>
  <c r="DD41" i="10"/>
  <c r="DD40" i="10"/>
  <c r="DD39" i="10"/>
  <c r="DD38" i="10"/>
  <c r="DD37" i="10"/>
  <c r="DD36" i="10"/>
  <c r="DD35" i="10"/>
  <c r="DD34" i="10"/>
  <c r="DD33" i="10"/>
  <c r="DD32" i="10"/>
  <c r="DD31" i="10"/>
  <c r="DD30" i="10"/>
  <c r="DD29" i="10"/>
  <c r="DD26" i="10"/>
  <c r="DD25" i="10"/>
  <c r="DD24" i="10"/>
  <c r="DD23" i="10"/>
  <c r="DD22" i="10"/>
  <c r="DD20" i="10"/>
  <c r="DD19" i="10"/>
  <c r="DD18" i="10"/>
  <c r="DD17" i="10"/>
  <c r="DD16" i="10"/>
  <c r="DD15" i="10"/>
  <c r="DD14" i="10"/>
  <c r="DD13" i="10"/>
  <c r="DD12" i="10"/>
  <c r="DD11" i="10"/>
  <c r="DD10" i="10"/>
  <c r="DD9" i="10"/>
  <c r="DD8" i="10"/>
  <c r="DD7" i="10"/>
  <c r="DD6" i="10"/>
  <c r="DD5" i="10"/>
  <c r="DD4" i="10"/>
  <c r="AZ125" i="9"/>
  <c r="CS121" i="10"/>
  <c r="CS120" i="10"/>
  <c r="CS119" i="10"/>
  <c r="CS118" i="10"/>
  <c r="CS117" i="10"/>
  <c r="CS116" i="10"/>
  <c r="CS115" i="10"/>
  <c r="CS114" i="10"/>
  <c r="CS113" i="10"/>
  <c r="CS112" i="10"/>
  <c r="CS111" i="10"/>
  <c r="CS110" i="10"/>
  <c r="CS109" i="10"/>
  <c r="CS108" i="10"/>
  <c r="CS107" i="10"/>
  <c r="CS106" i="10"/>
  <c r="CS105" i="10"/>
  <c r="CS104" i="10"/>
  <c r="CS103" i="10"/>
  <c r="CS102" i="10"/>
  <c r="CS101" i="10"/>
  <c r="CS100" i="10"/>
  <c r="CS99" i="10"/>
  <c r="CS98" i="10"/>
  <c r="CS97" i="10"/>
  <c r="CS96" i="10"/>
  <c r="CS95" i="10"/>
  <c r="CS94" i="10"/>
  <c r="CS93" i="10"/>
  <c r="CS92" i="10"/>
  <c r="CS91" i="10"/>
  <c r="CS90" i="10"/>
  <c r="CS89" i="10"/>
  <c r="CS88" i="10"/>
  <c r="CS87" i="10"/>
  <c r="CS86" i="10"/>
  <c r="CS85" i="10"/>
  <c r="CS84" i="10"/>
  <c r="CS83" i="10"/>
  <c r="CS82" i="10"/>
  <c r="CS81" i="10"/>
  <c r="CS80" i="10"/>
  <c r="CS79" i="10"/>
  <c r="CS78" i="10"/>
  <c r="CS77" i="10"/>
  <c r="CS76" i="10"/>
  <c r="CS75" i="10"/>
  <c r="CS74" i="10"/>
  <c r="CS73" i="10"/>
  <c r="CS72" i="10"/>
  <c r="CS71" i="10"/>
  <c r="CS70" i="10"/>
  <c r="CS69" i="10"/>
  <c r="CS68" i="10"/>
  <c r="CS67" i="10"/>
  <c r="CS66" i="10"/>
  <c r="CS65" i="10"/>
  <c r="CS64" i="10"/>
  <c r="CS63" i="10"/>
  <c r="CS62" i="10"/>
  <c r="CS61" i="10"/>
  <c r="CS60" i="10"/>
  <c r="CS59" i="10"/>
  <c r="CS58" i="10"/>
  <c r="CS57" i="10"/>
  <c r="CS56" i="10"/>
  <c r="CS55" i="10"/>
  <c r="CS54" i="10"/>
  <c r="CS53" i="10"/>
  <c r="CS52" i="10"/>
  <c r="CS51" i="10"/>
  <c r="CS50" i="10"/>
  <c r="CS49" i="10"/>
  <c r="CS48" i="10"/>
  <c r="CS47" i="10"/>
  <c r="CS46" i="10"/>
  <c r="CS45" i="10"/>
  <c r="CS44" i="10"/>
  <c r="CS43" i="10"/>
  <c r="CS42" i="10"/>
  <c r="CS41" i="10"/>
  <c r="CS40" i="10"/>
  <c r="CS39" i="10"/>
  <c r="CS38" i="10"/>
  <c r="CS37" i="10"/>
  <c r="CS36" i="10"/>
  <c r="CS35" i="10"/>
  <c r="CS34" i="10"/>
  <c r="CS33" i="10"/>
  <c r="CS32" i="10"/>
  <c r="CS31" i="10"/>
  <c r="CS30" i="10"/>
  <c r="CS29" i="10"/>
  <c r="CS28" i="10"/>
  <c r="CS27" i="10"/>
  <c r="CS26" i="10"/>
  <c r="CS25" i="10"/>
  <c r="CS24" i="10"/>
  <c r="CS23" i="10"/>
  <c r="CS22" i="10"/>
  <c r="CS21" i="10"/>
  <c r="CS20" i="10"/>
  <c r="CS19" i="10"/>
  <c r="CS18" i="10"/>
  <c r="CS17" i="10"/>
  <c r="CS16" i="10"/>
  <c r="CS15" i="10"/>
  <c r="CS14" i="10"/>
  <c r="CS13" i="10"/>
  <c r="CS12" i="10"/>
  <c r="CS11" i="10"/>
  <c r="CS10" i="10"/>
  <c r="CS9" i="10"/>
  <c r="CS8" i="10"/>
  <c r="CS7" i="10"/>
  <c r="CS6" i="10"/>
  <c r="CS5" i="10"/>
  <c r="CS4" i="10"/>
  <c r="CI121" i="10"/>
  <c r="CH121" i="10"/>
  <c r="CI120" i="10"/>
  <c r="CH120" i="10"/>
  <c r="CI119" i="10"/>
  <c r="CH119" i="10"/>
  <c r="CI118" i="10"/>
  <c r="CH118" i="10"/>
  <c r="CI117" i="10"/>
  <c r="CH117" i="10"/>
  <c r="CI116" i="10"/>
  <c r="CH116" i="10"/>
  <c r="CI115" i="10"/>
  <c r="CH115" i="10"/>
  <c r="CI114" i="10"/>
  <c r="CH114" i="10"/>
  <c r="CI113" i="10"/>
  <c r="CH113" i="10"/>
  <c r="CI112" i="10"/>
  <c r="CH112" i="10"/>
  <c r="CI111" i="10"/>
  <c r="CH111" i="10"/>
  <c r="CI110" i="10"/>
  <c r="CH110" i="10"/>
  <c r="CI109" i="10"/>
  <c r="CH109" i="10"/>
  <c r="CI108" i="10"/>
  <c r="CH108" i="10"/>
  <c r="CI107" i="10"/>
  <c r="CH107" i="10"/>
  <c r="CI106" i="10"/>
  <c r="CH106" i="10"/>
  <c r="CI105" i="10"/>
  <c r="CH105" i="10"/>
  <c r="CI104" i="10"/>
  <c r="CH104" i="10"/>
  <c r="CI103" i="10"/>
  <c r="CH103" i="10"/>
  <c r="CI102" i="10"/>
  <c r="CH102" i="10"/>
  <c r="CI101" i="10"/>
  <c r="CH101" i="10"/>
  <c r="CI100" i="10"/>
  <c r="CH100" i="10"/>
  <c r="CI99" i="10"/>
  <c r="CH99" i="10"/>
  <c r="CI98" i="10"/>
  <c r="CH98" i="10"/>
  <c r="CI97" i="10"/>
  <c r="CH97" i="10"/>
  <c r="CI96" i="10"/>
  <c r="CH96" i="10"/>
  <c r="CI95" i="10"/>
  <c r="CH95" i="10"/>
  <c r="CI94" i="10"/>
  <c r="CH94" i="10"/>
  <c r="CI93" i="10"/>
  <c r="CH93" i="10"/>
  <c r="CI92" i="10"/>
  <c r="CH92" i="10"/>
  <c r="CI91" i="10"/>
  <c r="CH91" i="10"/>
  <c r="CI90" i="10"/>
  <c r="CH90" i="10"/>
  <c r="CI89" i="10"/>
  <c r="CH89" i="10"/>
  <c r="CI88" i="10"/>
  <c r="CH88" i="10"/>
  <c r="CI87" i="10"/>
  <c r="CH87" i="10"/>
  <c r="CI86" i="10"/>
  <c r="CH86" i="10"/>
  <c r="CI85" i="10"/>
  <c r="CH85" i="10"/>
  <c r="CI84" i="10"/>
  <c r="CH84" i="10"/>
  <c r="CI83" i="10"/>
  <c r="CH83" i="10"/>
  <c r="CI82" i="10"/>
  <c r="CH82" i="10"/>
  <c r="CI81" i="10"/>
  <c r="CH81" i="10"/>
  <c r="CI80" i="10"/>
  <c r="CH80" i="10"/>
  <c r="CI79" i="10"/>
  <c r="CH79" i="10"/>
  <c r="CI78" i="10"/>
  <c r="CH78" i="10"/>
  <c r="CI77" i="10"/>
  <c r="CH77" i="10"/>
  <c r="CI76" i="10"/>
  <c r="CH76" i="10"/>
  <c r="CI75" i="10"/>
  <c r="CH75" i="10"/>
  <c r="CI74" i="10"/>
  <c r="CH74" i="10"/>
  <c r="CI73" i="10"/>
  <c r="CH73" i="10"/>
  <c r="CI72" i="10"/>
  <c r="CH72" i="10"/>
  <c r="CI71" i="10"/>
  <c r="CH71" i="10"/>
  <c r="CI70" i="10"/>
  <c r="CH70" i="10"/>
  <c r="CI69" i="10"/>
  <c r="CH69" i="10"/>
  <c r="CI68" i="10"/>
  <c r="CH68" i="10"/>
  <c r="CI67" i="10"/>
  <c r="CH67" i="10"/>
  <c r="CI66" i="10"/>
  <c r="CH66" i="10"/>
  <c r="CI65" i="10"/>
  <c r="CH65" i="10"/>
  <c r="CI64" i="10"/>
  <c r="CH64" i="10"/>
  <c r="CI63" i="10"/>
  <c r="CH63" i="10"/>
  <c r="CI62" i="10"/>
  <c r="CH62" i="10"/>
  <c r="CI61" i="10"/>
  <c r="CH61" i="10"/>
  <c r="CI60" i="10"/>
  <c r="CH60" i="10"/>
  <c r="CI59" i="10"/>
  <c r="CH59" i="10"/>
  <c r="CI58" i="10"/>
  <c r="CH58" i="10"/>
  <c r="CI57" i="10"/>
  <c r="CH57" i="10"/>
  <c r="CI56" i="10"/>
  <c r="CH56" i="10"/>
  <c r="CI55" i="10"/>
  <c r="CH55" i="10"/>
  <c r="CI54" i="10"/>
  <c r="CH54" i="10"/>
  <c r="CI53" i="10"/>
  <c r="CH53" i="10"/>
  <c r="CI52" i="10"/>
  <c r="CH52" i="10"/>
  <c r="CI51" i="10"/>
  <c r="CH51" i="10"/>
  <c r="CI50" i="10"/>
  <c r="CH50" i="10"/>
  <c r="CI49" i="10"/>
  <c r="CH49" i="10"/>
  <c r="CI48" i="10"/>
  <c r="CH48" i="10"/>
  <c r="CI47" i="10"/>
  <c r="CH47" i="10"/>
  <c r="CI46" i="10"/>
  <c r="CH46" i="10"/>
  <c r="CI45" i="10"/>
  <c r="CH45" i="10"/>
  <c r="CI44" i="10"/>
  <c r="CH44" i="10"/>
  <c r="CI43" i="10"/>
  <c r="CH43" i="10"/>
  <c r="CI42" i="10"/>
  <c r="CH42" i="10"/>
  <c r="CI41" i="10"/>
  <c r="CH41" i="10"/>
  <c r="CI40" i="10"/>
  <c r="CH40" i="10"/>
  <c r="CI39" i="10"/>
  <c r="CH39" i="10"/>
  <c r="CI38" i="10"/>
  <c r="CH38" i="10"/>
  <c r="CI37" i="10"/>
  <c r="CH37" i="10"/>
  <c r="CI36" i="10"/>
  <c r="CH36" i="10"/>
  <c r="CI35" i="10"/>
  <c r="CH35" i="10"/>
  <c r="CI34" i="10"/>
  <c r="CH34" i="10"/>
  <c r="CI33" i="10"/>
  <c r="CH33" i="10"/>
  <c r="CI32" i="10"/>
  <c r="CH32" i="10"/>
  <c r="CI31" i="10"/>
  <c r="CH31" i="10"/>
  <c r="CI30" i="10"/>
  <c r="CH30" i="10"/>
  <c r="CI29" i="10"/>
  <c r="CH29" i="10"/>
  <c r="CI28" i="10"/>
  <c r="CH28" i="10"/>
  <c r="CI27" i="10"/>
  <c r="CH27" i="10"/>
  <c r="CI26" i="10"/>
  <c r="CH26" i="10"/>
  <c r="CI25" i="10"/>
  <c r="CH25" i="10"/>
  <c r="CI24" i="10"/>
  <c r="CH24" i="10"/>
  <c r="CI23" i="10"/>
  <c r="CH23" i="10"/>
  <c r="CI22" i="10"/>
  <c r="CH22" i="10"/>
  <c r="CI21" i="10"/>
  <c r="CH21" i="10"/>
  <c r="CI20" i="10"/>
  <c r="CH20" i="10"/>
  <c r="CI19" i="10"/>
  <c r="CH19" i="10"/>
  <c r="CI18" i="10"/>
  <c r="CH18" i="10"/>
  <c r="CI17" i="10"/>
  <c r="CH17" i="10"/>
  <c r="CI16" i="10"/>
  <c r="CH16" i="10"/>
  <c r="CI15" i="10"/>
  <c r="CH15" i="10"/>
  <c r="CI14" i="10"/>
  <c r="CH14" i="10"/>
  <c r="CI13" i="10"/>
  <c r="CH13" i="10"/>
  <c r="CI12" i="10"/>
  <c r="CH12" i="10"/>
  <c r="CI11" i="10"/>
  <c r="CH11" i="10"/>
  <c r="CI10" i="10"/>
  <c r="CH10" i="10"/>
  <c r="CI9" i="10"/>
  <c r="CH9" i="10"/>
  <c r="CI8" i="10"/>
  <c r="CH8" i="10"/>
  <c r="CI7" i="10"/>
  <c r="CH7" i="10"/>
  <c r="CI6" i="10"/>
  <c r="CH6" i="10"/>
  <c r="CI5" i="10"/>
  <c r="CH5" i="10"/>
  <c r="CI4" i="10"/>
  <c r="CH4" i="10"/>
  <c r="CE121" i="10"/>
  <c r="CD121" i="10"/>
  <c r="CE120" i="10"/>
  <c r="CD120" i="10"/>
  <c r="CE119" i="10"/>
  <c r="CD119" i="10"/>
  <c r="CE118" i="10"/>
  <c r="CD118" i="10"/>
  <c r="CE117" i="10"/>
  <c r="CD117" i="10"/>
  <c r="CE116" i="10"/>
  <c r="CD116" i="10"/>
  <c r="CE115" i="10"/>
  <c r="CD115" i="10"/>
  <c r="CE114" i="10"/>
  <c r="CD114" i="10"/>
  <c r="CE113" i="10"/>
  <c r="CD113" i="10"/>
  <c r="CE112" i="10"/>
  <c r="CD112" i="10"/>
  <c r="CE111" i="10"/>
  <c r="CD111" i="10"/>
  <c r="CE110" i="10"/>
  <c r="CD110" i="10"/>
  <c r="CE109" i="10"/>
  <c r="CD109" i="10"/>
  <c r="CE108" i="10"/>
  <c r="CD108" i="10"/>
  <c r="CE107" i="10"/>
  <c r="CD107" i="10"/>
  <c r="CE106" i="10"/>
  <c r="CD106" i="10"/>
  <c r="CE105" i="10"/>
  <c r="CD105" i="10"/>
  <c r="CE104" i="10"/>
  <c r="CD104" i="10"/>
  <c r="CE103" i="10"/>
  <c r="CD103" i="10"/>
  <c r="CE102" i="10"/>
  <c r="CD102" i="10"/>
  <c r="CE101" i="10"/>
  <c r="CD101" i="10"/>
  <c r="CE100" i="10"/>
  <c r="CD100" i="10"/>
  <c r="CE99" i="10"/>
  <c r="CD99" i="10"/>
  <c r="CE98" i="10"/>
  <c r="CD98" i="10"/>
  <c r="CE97" i="10"/>
  <c r="CD97" i="10"/>
  <c r="CE96" i="10"/>
  <c r="CD96" i="10"/>
  <c r="CE95" i="10"/>
  <c r="CD95" i="10"/>
  <c r="CE94" i="10"/>
  <c r="CD94" i="10"/>
  <c r="CE93" i="10"/>
  <c r="CD93" i="10"/>
  <c r="CE92" i="10"/>
  <c r="CD92" i="10"/>
  <c r="CE91" i="10"/>
  <c r="CD91" i="10"/>
  <c r="CE90" i="10"/>
  <c r="CD90" i="10"/>
  <c r="CE89" i="10"/>
  <c r="CD89" i="10"/>
  <c r="CE88" i="10"/>
  <c r="CD88" i="10"/>
  <c r="CE87" i="10"/>
  <c r="CD87" i="10"/>
  <c r="CE86" i="10"/>
  <c r="CD86" i="10"/>
  <c r="CE85" i="10"/>
  <c r="CD85" i="10"/>
  <c r="CE84" i="10"/>
  <c r="CD84" i="10"/>
  <c r="CE83" i="10"/>
  <c r="CD83" i="10"/>
  <c r="CE82" i="10"/>
  <c r="CD82" i="10"/>
  <c r="CE81" i="10"/>
  <c r="CD81" i="10"/>
  <c r="CE80" i="10"/>
  <c r="CD80" i="10"/>
  <c r="CE79" i="10"/>
  <c r="CD79" i="10"/>
  <c r="CE78" i="10"/>
  <c r="CD78" i="10"/>
  <c r="CE77" i="10"/>
  <c r="CD77" i="10"/>
  <c r="CE76" i="10"/>
  <c r="CD76" i="10"/>
  <c r="CE75" i="10"/>
  <c r="CD75" i="10"/>
  <c r="CE74" i="10"/>
  <c r="CD74" i="10"/>
  <c r="CE73" i="10"/>
  <c r="CD73" i="10"/>
  <c r="CE72" i="10"/>
  <c r="CD72" i="10"/>
  <c r="CE71" i="10"/>
  <c r="CD71" i="10"/>
  <c r="CE70" i="10"/>
  <c r="CD70" i="10"/>
  <c r="CE69" i="10"/>
  <c r="CD69" i="10"/>
  <c r="CE68" i="10"/>
  <c r="CD68" i="10"/>
  <c r="CE67" i="10"/>
  <c r="CD67" i="10"/>
  <c r="CE66" i="10"/>
  <c r="CD66" i="10"/>
  <c r="CE65" i="10"/>
  <c r="CD65" i="10"/>
  <c r="CE64" i="10"/>
  <c r="CD64" i="10"/>
  <c r="CE63" i="10"/>
  <c r="CD63" i="10"/>
  <c r="CE62" i="10"/>
  <c r="CD62" i="10"/>
  <c r="CE61" i="10"/>
  <c r="CD61" i="10"/>
  <c r="CE60" i="10"/>
  <c r="CD60" i="10"/>
  <c r="CE59" i="10"/>
  <c r="CD59" i="10"/>
  <c r="CE58" i="10"/>
  <c r="CD58" i="10"/>
  <c r="CE57" i="10"/>
  <c r="CD57" i="10"/>
  <c r="CE56" i="10"/>
  <c r="CD56" i="10"/>
  <c r="CE55" i="10"/>
  <c r="CD55" i="10"/>
  <c r="CE54" i="10"/>
  <c r="CD54" i="10"/>
  <c r="CE53" i="10"/>
  <c r="CD53" i="10"/>
  <c r="CE52" i="10"/>
  <c r="CD52" i="10"/>
  <c r="CE51" i="10"/>
  <c r="CD51" i="10"/>
  <c r="CE50" i="10"/>
  <c r="CD50" i="10"/>
  <c r="CE49" i="10"/>
  <c r="CD49" i="10"/>
  <c r="CE48" i="10"/>
  <c r="CD48" i="10"/>
  <c r="CE47" i="10"/>
  <c r="CD47" i="10"/>
  <c r="CE46" i="10"/>
  <c r="CD46" i="10"/>
  <c r="CE45" i="10"/>
  <c r="CD45" i="10"/>
  <c r="CE44" i="10"/>
  <c r="CD44" i="10"/>
  <c r="CE43" i="10"/>
  <c r="CD43" i="10"/>
  <c r="CE42" i="10"/>
  <c r="CD42" i="10"/>
  <c r="CE41" i="10"/>
  <c r="CD41" i="10"/>
  <c r="CE40" i="10"/>
  <c r="CD40" i="10"/>
  <c r="CE39" i="10"/>
  <c r="CD39" i="10"/>
  <c r="CE38" i="10"/>
  <c r="CD38" i="10"/>
  <c r="CE37" i="10"/>
  <c r="CD37" i="10"/>
  <c r="CE36" i="10"/>
  <c r="CD36" i="10"/>
  <c r="CE35" i="10"/>
  <c r="CD35" i="10"/>
  <c r="CE34" i="10"/>
  <c r="CD34" i="10"/>
  <c r="CE33" i="10"/>
  <c r="CD33" i="10"/>
  <c r="CE32" i="10"/>
  <c r="CD32" i="10"/>
  <c r="CE31" i="10"/>
  <c r="CD31" i="10"/>
  <c r="CE30" i="10"/>
  <c r="CD30" i="10"/>
  <c r="CE29" i="10"/>
  <c r="CD29" i="10"/>
  <c r="CE28" i="10"/>
  <c r="CD28" i="10"/>
  <c r="CE27" i="10"/>
  <c r="CD27" i="10"/>
  <c r="CE26" i="10"/>
  <c r="CD26" i="10"/>
  <c r="CE25" i="10"/>
  <c r="CD25" i="10"/>
  <c r="CE24" i="10"/>
  <c r="CD24" i="10"/>
  <c r="CE23" i="10"/>
  <c r="CD23" i="10"/>
  <c r="CE22" i="10"/>
  <c r="CD22" i="10"/>
  <c r="CE21" i="10"/>
  <c r="CD21" i="10"/>
  <c r="CE20" i="10"/>
  <c r="CD20" i="10"/>
  <c r="CE19" i="10"/>
  <c r="CD19" i="10"/>
  <c r="CE18" i="10"/>
  <c r="CD18" i="10"/>
  <c r="CE17" i="10"/>
  <c r="CD17" i="10"/>
  <c r="CE16" i="10"/>
  <c r="CD16" i="10"/>
  <c r="CE15" i="10"/>
  <c r="CD15" i="10"/>
  <c r="CE14" i="10"/>
  <c r="CD14" i="10"/>
  <c r="CE13" i="10"/>
  <c r="CD13" i="10"/>
  <c r="CE12" i="10"/>
  <c r="CD12" i="10"/>
  <c r="CE11" i="10"/>
  <c r="CD11" i="10"/>
  <c r="CE10" i="10"/>
  <c r="CD10" i="10"/>
  <c r="CE9" i="10"/>
  <c r="CD9" i="10"/>
  <c r="CE8" i="10"/>
  <c r="CD8" i="10"/>
  <c r="CE7" i="10"/>
  <c r="CD7" i="10"/>
  <c r="CE6" i="10"/>
  <c r="CD6" i="10"/>
  <c r="CE5" i="10"/>
  <c r="CD5" i="10"/>
  <c r="CE4" i="10"/>
  <c r="CD4" i="10"/>
  <c r="BV121" i="10"/>
  <c r="BV120" i="10"/>
  <c r="BV119" i="10"/>
  <c r="BV118" i="10"/>
  <c r="BV117" i="10"/>
  <c r="BV116" i="10"/>
  <c r="BV115" i="10"/>
  <c r="BV114" i="10"/>
  <c r="BV113" i="10"/>
  <c r="BV112" i="10"/>
  <c r="BV111" i="10"/>
  <c r="BV110" i="10"/>
  <c r="BV109" i="10"/>
  <c r="BV108" i="10"/>
  <c r="BV107" i="10"/>
  <c r="BV106" i="10"/>
  <c r="BV105" i="10"/>
  <c r="BV104" i="10"/>
  <c r="BV103" i="10"/>
  <c r="BV102" i="10"/>
  <c r="BV101" i="10"/>
  <c r="BV100" i="10"/>
  <c r="BV99" i="10"/>
  <c r="BV98" i="10"/>
  <c r="BV97" i="10"/>
  <c r="BV96" i="10"/>
  <c r="BV95" i="10"/>
  <c r="BV94" i="10"/>
  <c r="BV93" i="10"/>
  <c r="BV92" i="10"/>
  <c r="BV91" i="10"/>
  <c r="BV90" i="10"/>
  <c r="BV89" i="10"/>
  <c r="BV88" i="10"/>
  <c r="BV87" i="10"/>
  <c r="BV86" i="10"/>
  <c r="BV85" i="10"/>
  <c r="BV84" i="10"/>
  <c r="BV83" i="10"/>
  <c r="BV82" i="10"/>
  <c r="BV81" i="10"/>
  <c r="BV80" i="10"/>
  <c r="BV79" i="10"/>
  <c r="BV78" i="10"/>
  <c r="BV77" i="10"/>
  <c r="BV76" i="10"/>
  <c r="BV75" i="10"/>
  <c r="BV74" i="10"/>
  <c r="BV73" i="10"/>
  <c r="BV72" i="10"/>
  <c r="BV71" i="10"/>
  <c r="BV70" i="10"/>
  <c r="BV69" i="10"/>
  <c r="BV68" i="10"/>
  <c r="BV67" i="10"/>
  <c r="BV66" i="10"/>
  <c r="BV65" i="10"/>
  <c r="BV64" i="10"/>
  <c r="BV63" i="10"/>
  <c r="BV62" i="10"/>
  <c r="BV61" i="10"/>
  <c r="BV60" i="10"/>
  <c r="BV59" i="10"/>
  <c r="BV58" i="10"/>
  <c r="BV57" i="10"/>
  <c r="BV56" i="10"/>
  <c r="BV55" i="10"/>
  <c r="BV54" i="10"/>
  <c r="BV53" i="10"/>
  <c r="BV52" i="10"/>
  <c r="BV51" i="10"/>
  <c r="BV50" i="10"/>
  <c r="BV49" i="10"/>
  <c r="BV48" i="10"/>
  <c r="BV47" i="10"/>
  <c r="BV46" i="10"/>
  <c r="BV45" i="10"/>
  <c r="BV44" i="10"/>
  <c r="BV43" i="10"/>
  <c r="BV42" i="10"/>
  <c r="BV41" i="10"/>
  <c r="BV40" i="10"/>
  <c r="BV39" i="10"/>
  <c r="BV38" i="10"/>
  <c r="BV37" i="10"/>
  <c r="BV36" i="10"/>
  <c r="BV35" i="10"/>
  <c r="BV34" i="10"/>
  <c r="BV33" i="10"/>
  <c r="BV32" i="10"/>
  <c r="BV31" i="10"/>
  <c r="BV30" i="10"/>
  <c r="BV29" i="10"/>
  <c r="BV28" i="10"/>
  <c r="BV27" i="10"/>
  <c r="BV26" i="10"/>
  <c r="BV25" i="10"/>
  <c r="BV24" i="10"/>
  <c r="BV23" i="10"/>
  <c r="BV22" i="10"/>
  <c r="BV21" i="10"/>
  <c r="BV20" i="10"/>
  <c r="BV19" i="10"/>
  <c r="BV18" i="10"/>
  <c r="BV17" i="10"/>
  <c r="BV16" i="10"/>
  <c r="BV15" i="10"/>
  <c r="BV14" i="10"/>
  <c r="BV13" i="10"/>
  <c r="BV12" i="10"/>
  <c r="BV11" i="10"/>
  <c r="BV10" i="10"/>
  <c r="BV9" i="10"/>
  <c r="BV8" i="10"/>
  <c r="BV7" i="10"/>
  <c r="BV6" i="10"/>
  <c r="BV5" i="10"/>
  <c r="BV4" i="10"/>
  <c r="BQ121" i="10"/>
  <c r="BP121" i="10"/>
  <c r="BO121" i="10"/>
  <c r="BN121" i="10"/>
  <c r="BM121" i="10"/>
  <c r="BL121" i="10"/>
  <c r="BK121" i="10"/>
  <c r="BJ121" i="10"/>
  <c r="BQ120" i="10"/>
  <c r="BP120" i="10"/>
  <c r="BO120" i="10"/>
  <c r="BN120" i="10"/>
  <c r="BM120" i="10"/>
  <c r="BL120" i="10"/>
  <c r="BK120" i="10"/>
  <c r="BJ120" i="10"/>
  <c r="BQ119" i="10"/>
  <c r="BP119" i="10"/>
  <c r="BO119" i="10"/>
  <c r="BN119" i="10"/>
  <c r="BM119" i="10"/>
  <c r="BL119" i="10"/>
  <c r="BK119" i="10"/>
  <c r="BJ119" i="10"/>
  <c r="BQ118" i="10"/>
  <c r="BP118" i="10"/>
  <c r="BO118" i="10"/>
  <c r="BN118" i="10"/>
  <c r="BM118" i="10"/>
  <c r="BL118" i="10"/>
  <c r="BK118" i="10"/>
  <c r="BJ118" i="10"/>
  <c r="BQ117" i="10"/>
  <c r="BP117" i="10"/>
  <c r="BO117" i="10"/>
  <c r="BN117" i="10"/>
  <c r="BM117" i="10"/>
  <c r="BL117" i="10"/>
  <c r="BK117" i="10"/>
  <c r="BJ117" i="10"/>
  <c r="BQ116" i="10"/>
  <c r="BP116" i="10"/>
  <c r="BO116" i="10"/>
  <c r="BN116" i="10"/>
  <c r="BM116" i="10"/>
  <c r="BL116" i="10"/>
  <c r="BK116" i="10"/>
  <c r="BJ116" i="10"/>
  <c r="BQ115" i="10"/>
  <c r="BP115" i="10"/>
  <c r="BO115" i="10"/>
  <c r="BN115" i="10"/>
  <c r="BM115" i="10"/>
  <c r="BL115" i="10"/>
  <c r="BK115" i="10"/>
  <c r="BJ115" i="10"/>
  <c r="BQ114" i="10"/>
  <c r="BP114" i="10"/>
  <c r="BO114" i="10"/>
  <c r="BN114" i="10"/>
  <c r="BM114" i="10"/>
  <c r="BL114" i="10"/>
  <c r="BK114" i="10"/>
  <c r="BJ114" i="10"/>
  <c r="BQ113" i="10"/>
  <c r="BP113" i="10"/>
  <c r="BO113" i="10"/>
  <c r="BN113" i="10"/>
  <c r="BM113" i="10"/>
  <c r="BL113" i="10"/>
  <c r="BK113" i="10"/>
  <c r="BJ113" i="10"/>
  <c r="BQ112" i="10"/>
  <c r="BP112" i="10"/>
  <c r="BO112" i="10"/>
  <c r="BN112" i="10"/>
  <c r="BM112" i="10"/>
  <c r="BL112" i="10"/>
  <c r="BK112" i="10"/>
  <c r="BJ112" i="10"/>
  <c r="BQ111" i="10"/>
  <c r="BP111" i="10"/>
  <c r="BO111" i="10"/>
  <c r="BN111" i="10"/>
  <c r="BM111" i="10"/>
  <c r="BL111" i="10"/>
  <c r="BK111" i="10"/>
  <c r="BJ111" i="10"/>
  <c r="BQ110" i="10"/>
  <c r="BP110" i="10"/>
  <c r="BO110" i="10"/>
  <c r="BN110" i="10"/>
  <c r="BM110" i="10"/>
  <c r="BL110" i="10"/>
  <c r="BK110" i="10"/>
  <c r="BJ110" i="10"/>
  <c r="BQ109" i="10"/>
  <c r="BP109" i="10"/>
  <c r="BO109" i="10"/>
  <c r="BN109" i="10"/>
  <c r="BM109" i="10"/>
  <c r="BL109" i="10"/>
  <c r="BK109" i="10"/>
  <c r="BJ109" i="10"/>
  <c r="BQ108" i="10"/>
  <c r="BP108" i="10"/>
  <c r="BO108" i="10"/>
  <c r="BN108" i="10"/>
  <c r="BM108" i="10"/>
  <c r="BL108" i="10"/>
  <c r="BK108" i="10"/>
  <c r="BJ108" i="10"/>
  <c r="BQ107" i="10"/>
  <c r="BP107" i="10"/>
  <c r="BO107" i="10"/>
  <c r="BN107" i="10"/>
  <c r="BM107" i="10"/>
  <c r="BL107" i="10"/>
  <c r="BK107" i="10"/>
  <c r="BJ107" i="10"/>
  <c r="BQ106" i="10"/>
  <c r="BP106" i="10"/>
  <c r="BO106" i="10"/>
  <c r="BN106" i="10"/>
  <c r="BM106" i="10"/>
  <c r="BL106" i="10"/>
  <c r="BK106" i="10"/>
  <c r="BJ106" i="10"/>
  <c r="BQ105" i="10"/>
  <c r="BP105" i="10"/>
  <c r="BO105" i="10"/>
  <c r="BN105" i="10"/>
  <c r="BM105" i="10"/>
  <c r="BL105" i="10"/>
  <c r="BK105" i="10"/>
  <c r="BJ105" i="10"/>
  <c r="BQ104" i="10"/>
  <c r="BP104" i="10"/>
  <c r="BO104" i="10"/>
  <c r="BN104" i="10"/>
  <c r="BM104" i="10"/>
  <c r="BL104" i="10"/>
  <c r="BK104" i="10"/>
  <c r="BJ104" i="10"/>
  <c r="BQ103" i="10"/>
  <c r="BP103" i="10"/>
  <c r="BO103" i="10"/>
  <c r="BN103" i="10"/>
  <c r="BM103" i="10"/>
  <c r="BL103" i="10"/>
  <c r="BK103" i="10"/>
  <c r="BJ103" i="10"/>
  <c r="BQ102" i="10"/>
  <c r="BP102" i="10"/>
  <c r="BO102" i="10"/>
  <c r="BN102" i="10"/>
  <c r="BM102" i="10"/>
  <c r="BL102" i="10"/>
  <c r="BK102" i="10"/>
  <c r="BJ102" i="10"/>
  <c r="BQ101" i="10"/>
  <c r="BP101" i="10"/>
  <c r="BO101" i="10"/>
  <c r="BN101" i="10"/>
  <c r="BM101" i="10"/>
  <c r="BL101" i="10"/>
  <c r="BK101" i="10"/>
  <c r="BJ101" i="10"/>
  <c r="BQ100" i="10"/>
  <c r="BP100" i="10"/>
  <c r="BO100" i="10"/>
  <c r="BN100" i="10"/>
  <c r="BM100" i="10"/>
  <c r="BL100" i="10"/>
  <c r="BK100" i="10"/>
  <c r="BJ100" i="10"/>
  <c r="BQ99" i="10"/>
  <c r="BP99" i="10"/>
  <c r="BO99" i="10"/>
  <c r="BN99" i="10"/>
  <c r="BM99" i="10"/>
  <c r="BL99" i="10"/>
  <c r="BK99" i="10"/>
  <c r="BJ99" i="10"/>
  <c r="BQ98" i="10"/>
  <c r="BP98" i="10"/>
  <c r="BO98" i="10"/>
  <c r="BN98" i="10"/>
  <c r="BM98" i="10"/>
  <c r="BL98" i="10"/>
  <c r="BK98" i="10"/>
  <c r="BJ98" i="10"/>
  <c r="BQ97" i="10"/>
  <c r="BP97" i="10"/>
  <c r="BO97" i="10"/>
  <c r="BN97" i="10"/>
  <c r="BM97" i="10"/>
  <c r="BL97" i="10"/>
  <c r="BK97" i="10"/>
  <c r="BJ97" i="10"/>
  <c r="BQ96" i="10"/>
  <c r="BP96" i="10"/>
  <c r="BO96" i="10"/>
  <c r="BN96" i="10"/>
  <c r="BM96" i="10"/>
  <c r="BL96" i="10"/>
  <c r="BK96" i="10"/>
  <c r="BJ96" i="10"/>
  <c r="BQ95" i="10"/>
  <c r="BP95" i="10"/>
  <c r="BO95" i="10"/>
  <c r="BN95" i="10"/>
  <c r="BM95" i="10"/>
  <c r="BL95" i="10"/>
  <c r="BK95" i="10"/>
  <c r="BJ95" i="10"/>
  <c r="BQ94" i="10"/>
  <c r="BP94" i="10"/>
  <c r="BO94" i="10"/>
  <c r="BN94" i="10"/>
  <c r="BM94" i="10"/>
  <c r="BL94" i="10"/>
  <c r="BK94" i="10"/>
  <c r="BJ94" i="10"/>
  <c r="BQ93" i="10"/>
  <c r="BP93" i="10"/>
  <c r="BO93" i="10"/>
  <c r="BN93" i="10"/>
  <c r="BM93" i="10"/>
  <c r="BL93" i="10"/>
  <c r="BK93" i="10"/>
  <c r="BJ93" i="10"/>
  <c r="BQ92" i="10"/>
  <c r="BP92" i="10"/>
  <c r="BO92" i="10"/>
  <c r="BN92" i="10"/>
  <c r="BM92" i="10"/>
  <c r="BL92" i="10"/>
  <c r="BK92" i="10"/>
  <c r="BJ92" i="10"/>
  <c r="BQ91" i="10"/>
  <c r="BP91" i="10"/>
  <c r="BO91" i="10"/>
  <c r="BN91" i="10"/>
  <c r="BM91" i="10"/>
  <c r="BL91" i="10"/>
  <c r="BK91" i="10"/>
  <c r="BJ91" i="10"/>
  <c r="BQ90" i="10"/>
  <c r="BP90" i="10"/>
  <c r="BO90" i="10"/>
  <c r="BN90" i="10"/>
  <c r="BM90" i="10"/>
  <c r="BL90" i="10"/>
  <c r="BK90" i="10"/>
  <c r="BJ90" i="10"/>
  <c r="BQ89" i="10"/>
  <c r="BP89" i="10"/>
  <c r="BO89" i="10"/>
  <c r="BN89" i="10"/>
  <c r="BM89" i="10"/>
  <c r="BL89" i="10"/>
  <c r="BK89" i="10"/>
  <c r="BJ89" i="10"/>
  <c r="BQ88" i="10"/>
  <c r="BP88" i="10"/>
  <c r="BO88" i="10"/>
  <c r="BN88" i="10"/>
  <c r="BM88" i="10"/>
  <c r="BL88" i="10"/>
  <c r="BK88" i="10"/>
  <c r="BJ88" i="10"/>
  <c r="BQ87" i="10"/>
  <c r="BP87" i="10"/>
  <c r="BO87" i="10"/>
  <c r="BN87" i="10"/>
  <c r="BM87" i="10"/>
  <c r="BL87" i="10"/>
  <c r="BK87" i="10"/>
  <c r="BJ87" i="10"/>
  <c r="BQ86" i="10"/>
  <c r="BP86" i="10"/>
  <c r="BO86" i="10"/>
  <c r="BN86" i="10"/>
  <c r="BM86" i="10"/>
  <c r="BL86" i="10"/>
  <c r="BK86" i="10"/>
  <c r="BJ86" i="10"/>
  <c r="BQ85" i="10"/>
  <c r="BP85" i="10"/>
  <c r="BO85" i="10"/>
  <c r="BN85" i="10"/>
  <c r="BM85" i="10"/>
  <c r="BL85" i="10"/>
  <c r="BK85" i="10"/>
  <c r="BJ85" i="10"/>
  <c r="BQ84" i="10"/>
  <c r="BP84" i="10"/>
  <c r="BO84" i="10"/>
  <c r="BN84" i="10"/>
  <c r="BM84" i="10"/>
  <c r="BL84" i="10"/>
  <c r="BK84" i="10"/>
  <c r="BJ84" i="10"/>
  <c r="BQ83" i="10"/>
  <c r="BP83" i="10"/>
  <c r="BO83" i="10"/>
  <c r="BN83" i="10"/>
  <c r="BM83" i="10"/>
  <c r="BL83" i="10"/>
  <c r="BK83" i="10"/>
  <c r="BJ83" i="10"/>
  <c r="BQ82" i="10"/>
  <c r="BP82" i="10"/>
  <c r="BO82" i="10"/>
  <c r="BN82" i="10"/>
  <c r="BM82" i="10"/>
  <c r="BL82" i="10"/>
  <c r="BK82" i="10"/>
  <c r="BJ82" i="10"/>
  <c r="BQ81" i="10"/>
  <c r="BP81" i="10"/>
  <c r="BO81" i="10"/>
  <c r="BN81" i="10"/>
  <c r="BM81" i="10"/>
  <c r="BL81" i="10"/>
  <c r="BK81" i="10"/>
  <c r="BJ81" i="10"/>
  <c r="BQ80" i="10"/>
  <c r="BP80" i="10"/>
  <c r="BO80" i="10"/>
  <c r="BN80" i="10"/>
  <c r="BM80" i="10"/>
  <c r="BL80" i="10"/>
  <c r="BK80" i="10"/>
  <c r="BJ80" i="10"/>
  <c r="BQ79" i="10"/>
  <c r="BP79" i="10"/>
  <c r="BO79" i="10"/>
  <c r="BN79" i="10"/>
  <c r="BM79" i="10"/>
  <c r="BL79" i="10"/>
  <c r="BK79" i="10"/>
  <c r="BJ79" i="10"/>
  <c r="BQ78" i="10"/>
  <c r="BP78" i="10"/>
  <c r="BO78" i="10"/>
  <c r="BN78" i="10"/>
  <c r="BM78" i="10"/>
  <c r="BL78" i="10"/>
  <c r="BK78" i="10"/>
  <c r="BJ78" i="10"/>
  <c r="BQ77" i="10"/>
  <c r="BP77" i="10"/>
  <c r="BO77" i="10"/>
  <c r="BN77" i="10"/>
  <c r="BM77" i="10"/>
  <c r="BL77" i="10"/>
  <c r="BK77" i="10"/>
  <c r="BJ77" i="10"/>
  <c r="BQ76" i="10"/>
  <c r="BP76" i="10"/>
  <c r="BO76" i="10"/>
  <c r="BN76" i="10"/>
  <c r="BM76" i="10"/>
  <c r="BL76" i="10"/>
  <c r="BK76" i="10"/>
  <c r="BJ76" i="10"/>
  <c r="BQ75" i="10"/>
  <c r="BP75" i="10"/>
  <c r="BO75" i="10"/>
  <c r="BN75" i="10"/>
  <c r="BM75" i="10"/>
  <c r="BL75" i="10"/>
  <c r="BK75" i="10"/>
  <c r="BJ75" i="10"/>
  <c r="BQ74" i="10"/>
  <c r="BP74" i="10"/>
  <c r="BO74" i="10"/>
  <c r="BN74" i="10"/>
  <c r="BM74" i="10"/>
  <c r="BL74" i="10"/>
  <c r="BK74" i="10"/>
  <c r="BJ74" i="10"/>
  <c r="BQ73" i="10"/>
  <c r="BP73" i="10"/>
  <c r="BO73" i="10"/>
  <c r="BN73" i="10"/>
  <c r="BM73" i="10"/>
  <c r="BL73" i="10"/>
  <c r="BK73" i="10"/>
  <c r="BJ73" i="10"/>
  <c r="BQ72" i="10"/>
  <c r="BP72" i="10"/>
  <c r="BO72" i="10"/>
  <c r="BN72" i="10"/>
  <c r="BM72" i="10"/>
  <c r="BL72" i="10"/>
  <c r="BK72" i="10"/>
  <c r="BJ72" i="10"/>
  <c r="BQ71" i="10"/>
  <c r="BP71" i="10"/>
  <c r="BO71" i="10"/>
  <c r="BN71" i="10"/>
  <c r="BM71" i="10"/>
  <c r="BL71" i="10"/>
  <c r="BK71" i="10"/>
  <c r="BJ71" i="10"/>
  <c r="BQ70" i="10"/>
  <c r="BP70" i="10"/>
  <c r="BO70" i="10"/>
  <c r="BN70" i="10"/>
  <c r="BM70" i="10"/>
  <c r="BL70" i="10"/>
  <c r="BK70" i="10"/>
  <c r="BJ70" i="10"/>
  <c r="BQ69" i="10"/>
  <c r="BP69" i="10"/>
  <c r="BO69" i="10"/>
  <c r="BN69" i="10"/>
  <c r="BM69" i="10"/>
  <c r="BL69" i="10"/>
  <c r="BK69" i="10"/>
  <c r="BJ69" i="10"/>
  <c r="BQ68" i="10"/>
  <c r="BP68" i="10"/>
  <c r="BO68" i="10"/>
  <c r="BN68" i="10"/>
  <c r="BM68" i="10"/>
  <c r="BL68" i="10"/>
  <c r="BK68" i="10"/>
  <c r="BJ68" i="10"/>
  <c r="BQ67" i="10"/>
  <c r="BP67" i="10"/>
  <c r="BO67" i="10"/>
  <c r="BN67" i="10"/>
  <c r="BM67" i="10"/>
  <c r="BL67" i="10"/>
  <c r="BK67" i="10"/>
  <c r="BJ67" i="10"/>
  <c r="BQ66" i="10"/>
  <c r="BP66" i="10"/>
  <c r="BO66" i="10"/>
  <c r="BN66" i="10"/>
  <c r="BM66" i="10"/>
  <c r="BL66" i="10"/>
  <c r="BK66" i="10"/>
  <c r="BJ66" i="10"/>
  <c r="BQ65" i="10"/>
  <c r="BP65" i="10"/>
  <c r="BO65" i="10"/>
  <c r="BN65" i="10"/>
  <c r="BM65" i="10"/>
  <c r="BL65" i="10"/>
  <c r="BK65" i="10"/>
  <c r="BJ65" i="10"/>
  <c r="BQ64" i="10"/>
  <c r="BP64" i="10"/>
  <c r="BO64" i="10"/>
  <c r="BN64" i="10"/>
  <c r="BM64" i="10"/>
  <c r="BL64" i="10"/>
  <c r="BK64" i="10"/>
  <c r="BJ64" i="10"/>
  <c r="BQ63" i="10"/>
  <c r="BP63" i="10"/>
  <c r="BO63" i="10"/>
  <c r="BN63" i="10"/>
  <c r="BM63" i="10"/>
  <c r="BL63" i="10"/>
  <c r="BK63" i="10"/>
  <c r="BJ63" i="10"/>
  <c r="BQ62" i="10"/>
  <c r="BP62" i="10"/>
  <c r="BO62" i="10"/>
  <c r="BN62" i="10"/>
  <c r="BM62" i="10"/>
  <c r="BL62" i="10"/>
  <c r="BK62" i="10"/>
  <c r="BJ62" i="10"/>
  <c r="BQ61" i="10"/>
  <c r="BP61" i="10"/>
  <c r="BO61" i="10"/>
  <c r="BN61" i="10"/>
  <c r="BM61" i="10"/>
  <c r="BL61" i="10"/>
  <c r="BK61" i="10"/>
  <c r="BJ61" i="10"/>
  <c r="BQ60" i="10"/>
  <c r="BP60" i="10"/>
  <c r="BO60" i="10"/>
  <c r="BN60" i="10"/>
  <c r="BM60" i="10"/>
  <c r="BL60" i="10"/>
  <c r="BK60" i="10"/>
  <c r="BJ60" i="10"/>
  <c r="BQ59" i="10"/>
  <c r="BP59" i="10"/>
  <c r="BO59" i="10"/>
  <c r="BN59" i="10"/>
  <c r="BM59" i="10"/>
  <c r="BL59" i="10"/>
  <c r="BK59" i="10"/>
  <c r="BJ59" i="10"/>
  <c r="BQ58" i="10"/>
  <c r="BP58" i="10"/>
  <c r="BO58" i="10"/>
  <c r="BN58" i="10"/>
  <c r="BM58" i="10"/>
  <c r="BL58" i="10"/>
  <c r="BK58" i="10"/>
  <c r="BJ58" i="10"/>
  <c r="BQ57" i="10"/>
  <c r="BP57" i="10"/>
  <c r="BO57" i="10"/>
  <c r="BN57" i="10"/>
  <c r="BM57" i="10"/>
  <c r="BL57" i="10"/>
  <c r="BK57" i="10"/>
  <c r="BJ57" i="10"/>
  <c r="BQ56" i="10"/>
  <c r="BP56" i="10"/>
  <c r="BO56" i="10"/>
  <c r="BN56" i="10"/>
  <c r="BM56" i="10"/>
  <c r="BL56" i="10"/>
  <c r="BK56" i="10"/>
  <c r="BJ56" i="10"/>
  <c r="BQ55" i="10"/>
  <c r="BP55" i="10"/>
  <c r="BO55" i="10"/>
  <c r="BN55" i="10"/>
  <c r="BM55" i="10"/>
  <c r="BL55" i="10"/>
  <c r="BK55" i="10"/>
  <c r="BJ55" i="10"/>
  <c r="BQ54" i="10"/>
  <c r="BP54" i="10"/>
  <c r="BO54" i="10"/>
  <c r="BN54" i="10"/>
  <c r="BM54" i="10"/>
  <c r="BL54" i="10"/>
  <c r="BK54" i="10"/>
  <c r="BJ54" i="10"/>
  <c r="BQ53" i="10"/>
  <c r="BP53" i="10"/>
  <c r="BO53" i="10"/>
  <c r="BN53" i="10"/>
  <c r="BM53" i="10"/>
  <c r="BL53" i="10"/>
  <c r="BK53" i="10"/>
  <c r="BJ53" i="10"/>
  <c r="BQ52" i="10"/>
  <c r="BP52" i="10"/>
  <c r="BO52" i="10"/>
  <c r="BN52" i="10"/>
  <c r="BM52" i="10"/>
  <c r="BL52" i="10"/>
  <c r="BK52" i="10"/>
  <c r="BJ52" i="10"/>
  <c r="BQ51" i="10"/>
  <c r="BP51" i="10"/>
  <c r="BO51" i="10"/>
  <c r="BN51" i="10"/>
  <c r="BM51" i="10"/>
  <c r="BL51" i="10"/>
  <c r="BK51" i="10"/>
  <c r="BJ51" i="10"/>
  <c r="BQ50" i="10"/>
  <c r="BP50" i="10"/>
  <c r="BO50" i="10"/>
  <c r="BN50" i="10"/>
  <c r="BM50" i="10"/>
  <c r="BL50" i="10"/>
  <c r="BK50" i="10"/>
  <c r="BJ50" i="10"/>
  <c r="BQ49" i="10"/>
  <c r="BP49" i="10"/>
  <c r="BO49" i="10"/>
  <c r="BN49" i="10"/>
  <c r="BM49" i="10"/>
  <c r="BL49" i="10"/>
  <c r="BK49" i="10"/>
  <c r="BJ49" i="10"/>
  <c r="BQ48" i="10"/>
  <c r="BP48" i="10"/>
  <c r="BO48" i="10"/>
  <c r="BN48" i="10"/>
  <c r="BM48" i="10"/>
  <c r="BL48" i="10"/>
  <c r="BK48" i="10"/>
  <c r="BJ48" i="10"/>
  <c r="BQ47" i="10"/>
  <c r="BP47" i="10"/>
  <c r="BO47" i="10"/>
  <c r="BN47" i="10"/>
  <c r="BM47" i="10"/>
  <c r="BL47" i="10"/>
  <c r="BK47" i="10"/>
  <c r="BJ47" i="10"/>
  <c r="BQ46" i="10"/>
  <c r="BP46" i="10"/>
  <c r="BO46" i="10"/>
  <c r="BN46" i="10"/>
  <c r="BM46" i="10"/>
  <c r="BL46" i="10"/>
  <c r="BK46" i="10"/>
  <c r="BJ46" i="10"/>
  <c r="BQ45" i="10"/>
  <c r="BP45" i="10"/>
  <c r="BO45" i="10"/>
  <c r="BN45" i="10"/>
  <c r="BM45" i="10"/>
  <c r="BL45" i="10"/>
  <c r="BK45" i="10"/>
  <c r="BJ45" i="10"/>
  <c r="BQ44" i="10"/>
  <c r="BP44" i="10"/>
  <c r="BO44" i="10"/>
  <c r="BN44" i="10"/>
  <c r="BM44" i="10"/>
  <c r="BL44" i="10"/>
  <c r="BK44" i="10"/>
  <c r="BJ44" i="10"/>
  <c r="BQ43" i="10"/>
  <c r="BP43" i="10"/>
  <c r="BO43" i="10"/>
  <c r="BN43" i="10"/>
  <c r="BM43" i="10"/>
  <c r="BL43" i="10"/>
  <c r="BK43" i="10"/>
  <c r="BJ43" i="10"/>
  <c r="BQ42" i="10"/>
  <c r="BP42" i="10"/>
  <c r="BO42" i="10"/>
  <c r="BN42" i="10"/>
  <c r="BM42" i="10"/>
  <c r="BL42" i="10"/>
  <c r="BK42" i="10"/>
  <c r="BJ42" i="10"/>
  <c r="BQ41" i="10"/>
  <c r="BP41" i="10"/>
  <c r="BO41" i="10"/>
  <c r="BN41" i="10"/>
  <c r="BM41" i="10"/>
  <c r="BL41" i="10"/>
  <c r="BK41" i="10"/>
  <c r="BJ41" i="10"/>
  <c r="BQ40" i="10"/>
  <c r="BP40" i="10"/>
  <c r="BO40" i="10"/>
  <c r="BN40" i="10"/>
  <c r="BM40" i="10"/>
  <c r="BL40" i="10"/>
  <c r="BK40" i="10"/>
  <c r="BJ40" i="10"/>
  <c r="BQ39" i="10"/>
  <c r="BP39" i="10"/>
  <c r="BO39" i="10"/>
  <c r="BN39" i="10"/>
  <c r="BM39" i="10"/>
  <c r="BL39" i="10"/>
  <c r="BK39" i="10"/>
  <c r="BJ39" i="10"/>
  <c r="BQ38" i="10"/>
  <c r="BP38" i="10"/>
  <c r="BO38" i="10"/>
  <c r="BN38" i="10"/>
  <c r="BM38" i="10"/>
  <c r="BL38" i="10"/>
  <c r="BK38" i="10"/>
  <c r="BJ38" i="10"/>
  <c r="BQ37" i="10"/>
  <c r="BP37" i="10"/>
  <c r="BO37" i="10"/>
  <c r="BN37" i="10"/>
  <c r="BM37" i="10"/>
  <c r="BL37" i="10"/>
  <c r="BK37" i="10"/>
  <c r="BJ37" i="10"/>
  <c r="BQ36" i="10"/>
  <c r="BP36" i="10"/>
  <c r="BO36" i="10"/>
  <c r="BN36" i="10"/>
  <c r="BM36" i="10"/>
  <c r="BL36" i="10"/>
  <c r="BK36" i="10"/>
  <c r="BJ36" i="10"/>
  <c r="BQ35" i="10"/>
  <c r="BO35" i="10"/>
  <c r="BN35" i="10"/>
  <c r="BM35" i="10"/>
  <c r="BL35" i="10"/>
  <c r="BK35" i="10"/>
  <c r="BJ35" i="10"/>
  <c r="BQ34" i="10"/>
  <c r="BP34" i="10"/>
  <c r="BO34" i="10"/>
  <c r="BN34" i="10"/>
  <c r="BM34" i="10"/>
  <c r="BL34" i="10"/>
  <c r="BK34" i="10"/>
  <c r="BJ34" i="10"/>
  <c r="BQ33" i="10"/>
  <c r="BP33" i="10"/>
  <c r="BO33" i="10"/>
  <c r="BN33" i="10"/>
  <c r="BM33" i="10"/>
  <c r="BL33" i="10"/>
  <c r="BK33" i="10"/>
  <c r="BJ33" i="10"/>
  <c r="BQ32" i="10"/>
  <c r="BP32" i="10"/>
  <c r="BO32" i="10"/>
  <c r="BN32" i="10"/>
  <c r="BM32" i="10"/>
  <c r="BL32" i="10"/>
  <c r="BK32" i="10"/>
  <c r="BJ32" i="10"/>
  <c r="BQ31" i="10"/>
  <c r="BP31" i="10"/>
  <c r="BO31" i="10"/>
  <c r="BN31" i="10"/>
  <c r="BM31" i="10"/>
  <c r="BL31" i="10"/>
  <c r="BK31" i="10"/>
  <c r="BJ31" i="10"/>
  <c r="BQ30" i="10"/>
  <c r="BP30" i="10"/>
  <c r="BO30" i="10"/>
  <c r="BN30" i="10"/>
  <c r="BM30" i="10"/>
  <c r="BL30" i="10"/>
  <c r="BK30" i="10"/>
  <c r="BJ30" i="10"/>
  <c r="BQ29" i="10"/>
  <c r="BP29" i="10"/>
  <c r="BO29" i="10"/>
  <c r="BN29" i="10"/>
  <c r="BM29" i="10"/>
  <c r="BL29" i="10"/>
  <c r="BK29" i="10"/>
  <c r="BJ29" i="10"/>
  <c r="BQ28" i="10"/>
  <c r="BP28" i="10"/>
  <c r="BO28" i="10"/>
  <c r="BN28" i="10"/>
  <c r="BM28" i="10"/>
  <c r="BL28" i="10"/>
  <c r="BK28" i="10"/>
  <c r="BJ28" i="10"/>
  <c r="BQ27" i="10"/>
  <c r="BP27" i="10"/>
  <c r="BO27" i="10"/>
  <c r="BN27" i="10"/>
  <c r="BM27" i="10"/>
  <c r="BL27" i="10"/>
  <c r="BK27" i="10"/>
  <c r="BJ27" i="10"/>
  <c r="BQ26" i="10"/>
  <c r="BP26" i="10"/>
  <c r="BO26" i="10"/>
  <c r="BN26" i="10"/>
  <c r="BM26" i="10"/>
  <c r="BL26" i="10"/>
  <c r="BK26" i="10"/>
  <c r="BJ26" i="10"/>
  <c r="BQ25" i="10"/>
  <c r="BP25" i="10"/>
  <c r="BO25" i="10"/>
  <c r="BN25" i="10"/>
  <c r="BM25" i="10"/>
  <c r="BL25" i="10"/>
  <c r="BK25" i="10"/>
  <c r="BJ25" i="10"/>
  <c r="BQ24" i="10"/>
  <c r="BP24" i="10"/>
  <c r="BO24" i="10"/>
  <c r="BN24" i="10"/>
  <c r="BM24" i="10"/>
  <c r="BL24" i="10"/>
  <c r="BK24" i="10"/>
  <c r="BJ24" i="10"/>
  <c r="BQ23" i="10"/>
  <c r="BP23" i="10"/>
  <c r="BO23" i="10"/>
  <c r="BN23" i="10"/>
  <c r="BM23" i="10"/>
  <c r="BL23" i="10"/>
  <c r="BK23" i="10"/>
  <c r="BJ23" i="10"/>
  <c r="BQ22" i="10"/>
  <c r="BP22" i="10"/>
  <c r="BO22" i="10"/>
  <c r="BN22" i="10"/>
  <c r="BM22" i="10"/>
  <c r="BL22" i="10"/>
  <c r="BK22" i="10"/>
  <c r="BJ22" i="10"/>
  <c r="BQ21" i="10"/>
  <c r="BP21" i="10"/>
  <c r="BO21" i="10"/>
  <c r="BN21" i="10"/>
  <c r="BM21" i="10"/>
  <c r="BL21" i="10"/>
  <c r="BK21" i="10"/>
  <c r="BJ21" i="10"/>
  <c r="BQ20" i="10"/>
  <c r="BP20" i="10"/>
  <c r="BO20" i="10"/>
  <c r="BN20" i="10"/>
  <c r="BM20" i="10"/>
  <c r="BL20" i="10"/>
  <c r="BK20" i="10"/>
  <c r="BJ20" i="10"/>
  <c r="BQ19" i="10"/>
  <c r="BP19" i="10"/>
  <c r="BO19" i="10"/>
  <c r="BN19" i="10"/>
  <c r="BM19" i="10"/>
  <c r="BL19" i="10"/>
  <c r="BK19" i="10"/>
  <c r="BJ19" i="10"/>
  <c r="BQ18" i="10"/>
  <c r="BP18" i="10"/>
  <c r="BO18" i="10"/>
  <c r="BN18" i="10"/>
  <c r="BM18" i="10"/>
  <c r="BL18" i="10"/>
  <c r="BK18" i="10"/>
  <c r="BJ18" i="10"/>
  <c r="BQ17" i="10"/>
  <c r="BP17" i="10"/>
  <c r="BO17" i="10"/>
  <c r="BN17" i="10"/>
  <c r="BM17" i="10"/>
  <c r="BL17" i="10"/>
  <c r="BK17" i="10"/>
  <c r="BJ17" i="10"/>
  <c r="BQ16" i="10"/>
  <c r="BP16" i="10"/>
  <c r="BO16" i="10"/>
  <c r="BN16" i="10"/>
  <c r="BM16" i="10"/>
  <c r="BL16" i="10"/>
  <c r="BK16" i="10"/>
  <c r="BJ16" i="10"/>
  <c r="BQ15" i="10"/>
  <c r="BP15" i="10"/>
  <c r="BO15" i="10"/>
  <c r="BN15" i="10"/>
  <c r="BM15" i="10"/>
  <c r="BL15" i="10"/>
  <c r="BK15" i="10"/>
  <c r="BJ15" i="10"/>
  <c r="BQ14" i="10"/>
  <c r="BP14" i="10"/>
  <c r="BO14" i="10"/>
  <c r="BN14" i="10"/>
  <c r="BM14" i="10"/>
  <c r="BL14" i="10"/>
  <c r="BK14" i="10"/>
  <c r="BJ14" i="10"/>
  <c r="BQ13" i="10"/>
  <c r="BP13" i="10"/>
  <c r="BO13" i="10"/>
  <c r="BN13" i="10"/>
  <c r="BM13" i="10"/>
  <c r="BL13" i="10"/>
  <c r="BK13" i="10"/>
  <c r="BJ13" i="10"/>
  <c r="BQ12" i="10"/>
  <c r="BP12" i="10"/>
  <c r="BO12" i="10"/>
  <c r="BN12" i="10"/>
  <c r="BM12" i="10"/>
  <c r="BL12" i="10"/>
  <c r="BK12" i="10"/>
  <c r="BJ12" i="10"/>
  <c r="BQ11" i="10"/>
  <c r="BP11" i="10"/>
  <c r="BO11" i="10"/>
  <c r="BN11" i="10"/>
  <c r="BM11" i="10"/>
  <c r="BL11" i="10"/>
  <c r="BK11" i="10"/>
  <c r="BJ11" i="10"/>
  <c r="BQ10" i="10"/>
  <c r="BP10" i="10"/>
  <c r="BO10" i="10"/>
  <c r="BN10" i="10"/>
  <c r="BM10" i="10"/>
  <c r="BL10" i="10"/>
  <c r="BK10" i="10"/>
  <c r="BJ10" i="10"/>
  <c r="BQ9" i="10"/>
  <c r="BP9" i="10"/>
  <c r="BO9" i="10"/>
  <c r="BN9" i="10"/>
  <c r="BM9" i="10"/>
  <c r="BL9" i="10"/>
  <c r="BK9" i="10"/>
  <c r="BJ9" i="10"/>
  <c r="BQ8" i="10"/>
  <c r="BP8" i="10"/>
  <c r="BO8" i="10"/>
  <c r="BN8" i="10"/>
  <c r="BM8" i="10"/>
  <c r="BL8" i="10"/>
  <c r="BK8" i="10"/>
  <c r="BJ8" i="10"/>
  <c r="BQ7" i="10"/>
  <c r="BP7" i="10"/>
  <c r="BO7" i="10"/>
  <c r="BN7" i="10"/>
  <c r="BM7" i="10"/>
  <c r="BL7" i="10"/>
  <c r="BK7" i="10"/>
  <c r="BJ7" i="10"/>
  <c r="BQ6" i="10"/>
  <c r="BP6" i="10"/>
  <c r="BO6" i="10"/>
  <c r="BN6" i="10"/>
  <c r="BM6" i="10"/>
  <c r="BL6" i="10"/>
  <c r="BK6" i="10"/>
  <c r="BJ6" i="10"/>
  <c r="BQ5" i="10"/>
  <c r="BP5" i="10"/>
  <c r="BO5" i="10"/>
  <c r="BN5" i="10"/>
  <c r="BM5" i="10"/>
  <c r="BL5" i="10"/>
  <c r="BK5" i="10"/>
  <c r="BJ5" i="10"/>
  <c r="BQ4" i="10"/>
  <c r="BQ122" i="10" s="1"/>
  <c r="BP4" i="10"/>
  <c r="BO4" i="10"/>
  <c r="BO122" i="10" s="1"/>
  <c r="BN4" i="10"/>
  <c r="BN122" i="10" s="1"/>
  <c r="BM4" i="10"/>
  <c r="BL4" i="10"/>
  <c r="BK4" i="10"/>
  <c r="BJ4" i="10"/>
  <c r="BJ122" i="10" s="1"/>
  <c r="BE121" i="10"/>
  <c r="BD121" i="10"/>
  <c r="BC121" i="10"/>
  <c r="BB121" i="10"/>
  <c r="BA121" i="10"/>
  <c r="AZ121" i="10"/>
  <c r="AY121" i="10"/>
  <c r="BE120" i="10"/>
  <c r="BD120" i="10"/>
  <c r="BC120" i="10"/>
  <c r="BB120" i="10"/>
  <c r="BA120" i="10"/>
  <c r="AZ120" i="10"/>
  <c r="AY120" i="10"/>
  <c r="BE119" i="10"/>
  <c r="BD119" i="10"/>
  <c r="BC119" i="10"/>
  <c r="BB119" i="10"/>
  <c r="BA119" i="10"/>
  <c r="AZ119" i="10"/>
  <c r="AY119" i="10"/>
  <c r="BE118" i="10"/>
  <c r="BD118" i="10"/>
  <c r="BC118" i="10"/>
  <c r="BB118" i="10"/>
  <c r="BA118" i="10"/>
  <c r="AZ118" i="10"/>
  <c r="AY118" i="10"/>
  <c r="BE117" i="10"/>
  <c r="BD117" i="10"/>
  <c r="BC117" i="10"/>
  <c r="BB117" i="10"/>
  <c r="BA117" i="10"/>
  <c r="AZ117" i="10"/>
  <c r="AY117" i="10"/>
  <c r="BE116" i="10"/>
  <c r="BD116" i="10"/>
  <c r="BC116" i="10"/>
  <c r="BB116" i="10"/>
  <c r="BA116" i="10"/>
  <c r="AZ116" i="10"/>
  <c r="AY116" i="10"/>
  <c r="BE115" i="10"/>
  <c r="BD115" i="10"/>
  <c r="BC115" i="10"/>
  <c r="BB115" i="10"/>
  <c r="BA115" i="10"/>
  <c r="AZ115" i="10"/>
  <c r="AY115" i="10"/>
  <c r="BE114" i="10"/>
  <c r="BD114" i="10"/>
  <c r="BC114" i="10"/>
  <c r="BB114" i="10"/>
  <c r="BA114" i="10"/>
  <c r="AZ114" i="10"/>
  <c r="AY114" i="10"/>
  <c r="BE113" i="10"/>
  <c r="BD113" i="10"/>
  <c r="BC113" i="10"/>
  <c r="BB113" i="10"/>
  <c r="BA113" i="10"/>
  <c r="AZ113" i="10"/>
  <c r="AY113" i="10"/>
  <c r="BE112" i="10"/>
  <c r="BD112" i="10"/>
  <c r="BC112" i="10"/>
  <c r="BB112" i="10"/>
  <c r="BA112" i="10"/>
  <c r="AZ112" i="10"/>
  <c r="AY112" i="10"/>
  <c r="BE111" i="10"/>
  <c r="BD111" i="10"/>
  <c r="BC111" i="10"/>
  <c r="BB111" i="10"/>
  <c r="BA111" i="10"/>
  <c r="AZ111" i="10"/>
  <c r="AY111" i="10"/>
  <c r="BE110" i="10"/>
  <c r="BD110" i="10"/>
  <c r="BC110" i="10"/>
  <c r="BB110" i="10"/>
  <c r="BA110" i="10"/>
  <c r="AZ110" i="10"/>
  <c r="AY110" i="10"/>
  <c r="BE109" i="10"/>
  <c r="BD109" i="10"/>
  <c r="BC109" i="10"/>
  <c r="BB109" i="10"/>
  <c r="BA109" i="10"/>
  <c r="AZ109" i="10"/>
  <c r="AY109" i="10"/>
  <c r="BE108" i="10"/>
  <c r="BD108" i="10"/>
  <c r="BC108" i="10"/>
  <c r="BB108" i="10"/>
  <c r="BA108" i="10"/>
  <c r="AZ108" i="10"/>
  <c r="AY108" i="10"/>
  <c r="BE107" i="10"/>
  <c r="BD107" i="10"/>
  <c r="BC107" i="10"/>
  <c r="BB107" i="10"/>
  <c r="BA107" i="10"/>
  <c r="AZ107" i="10"/>
  <c r="AY107" i="10"/>
  <c r="BE106" i="10"/>
  <c r="BD106" i="10"/>
  <c r="BC106" i="10"/>
  <c r="BB106" i="10"/>
  <c r="BA106" i="10"/>
  <c r="AZ106" i="10"/>
  <c r="AY106" i="10"/>
  <c r="BE105" i="10"/>
  <c r="BD105" i="10"/>
  <c r="BC105" i="10"/>
  <c r="BB105" i="10"/>
  <c r="BA105" i="10"/>
  <c r="AZ105" i="10"/>
  <c r="AY105" i="10"/>
  <c r="BE104" i="10"/>
  <c r="BD104" i="10"/>
  <c r="BC104" i="10"/>
  <c r="BB104" i="10"/>
  <c r="BA104" i="10"/>
  <c r="AZ104" i="10"/>
  <c r="AY104" i="10"/>
  <c r="BE103" i="10"/>
  <c r="BD103" i="10"/>
  <c r="BC103" i="10"/>
  <c r="BB103" i="10"/>
  <c r="BA103" i="10"/>
  <c r="AZ103" i="10"/>
  <c r="AY103" i="10"/>
  <c r="BE102" i="10"/>
  <c r="BD102" i="10"/>
  <c r="BC102" i="10"/>
  <c r="BB102" i="10"/>
  <c r="BA102" i="10"/>
  <c r="AZ102" i="10"/>
  <c r="AY102" i="10"/>
  <c r="BE101" i="10"/>
  <c r="BD101" i="10"/>
  <c r="BC101" i="10"/>
  <c r="BB101" i="10"/>
  <c r="BA101" i="10"/>
  <c r="AZ101" i="10"/>
  <c r="AY101" i="10"/>
  <c r="BE100" i="10"/>
  <c r="BD100" i="10"/>
  <c r="BC100" i="10"/>
  <c r="BB100" i="10"/>
  <c r="BA100" i="10"/>
  <c r="AZ100" i="10"/>
  <c r="AY100" i="10"/>
  <c r="BE99" i="10"/>
  <c r="BD99" i="10"/>
  <c r="BC99" i="10"/>
  <c r="BB99" i="10"/>
  <c r="BA99" i="10"/>
  <c r="AZ99" i="10"/>
  <c r="AY99" i="10"/>
  <c r="BE98" i="10"/>
  <c r="BD98" i="10"/>
  <c r="BC98" i="10"/>
  <c r="BB98" i="10"/>
  <c r="BA98" i="10"/>
  <c r="AZ98" i="10"/>
  <c r="AY98" i="10"/>
  <c r="BE97" i="10"/>
  <c r="BD97" i="10"/>
  <c r="BC97" i="10"/>
  <c r="BB97" i="10"/>
  <c r="BA97" i="10"/>
  <c r="AZ97" i="10"/>
  <c r="AY97" i="10"/>
  <c r="BE96" i="10"/>
  <c r="BD96" i="10"/>
  <c r="BC96" i="10"/>
  <c r="BB96" i="10"/>
  <c r="BA96" i="10"/>
  <c r="AZ96" i="10"/>
  <c r="AY96" i="10"/>
  <c r="BE95" i="10"/>
  <c r="BD95" i="10"/>
  <c r="BC95" i="10"/>
  <c r="BB95" i="10"/>
  <c r="BA95" i="10"/>
  <c r="AZ95" i="10"/>
  <c r="AY95" i="10"/>
  <c r="BE94" i="10"/>
  <c r="BD94" i="10"/>
  <c r="BC94" i="10"/>
  <c r="BB94" i="10"/>
  <c r="BA94" i="10"/>
  <c r="AZ94" i="10"/>
  <c r="AY94" i="10"/>
  <c r="BE93" i="10"/>
  <c r="BD93" i="10"/>
  <c r="BC93" i="10"/>
  <c r="BB93" i="10"/>
  <c r="BA93" i="10"/>
  <c r="AZ93" i="10"/>
  <c r="AY93" i="10"/>
  <c r="BE92" i="10"/>
  <c r="BD92" i="10"/>
  <c r="BC92" i="10"/>
  <c r="BB92" i="10"/>
  <c r="BA92" i="10"/>
  <c r="AZ92" i="10"/>
  <c r="AY92" i="10"/>
  <c r="BE91" i="10"/>
  <c r="BD91" i="10"/>
  <c r="BC91" i="10"/>
  <c r="BB91" i="10"/>
  <c r="BA91" i="10"/>
  <c r="AZ91" i="10"/>
  <c r="AY91" i="10"/>
  <c r="BE90" i="10"/>
  <c r="BD90" i="10"/>
  <c r="BC90" i="10"/>
  <c r="BB90" i="10"/>
  <c r="BA90" i="10"/>
  <c r="AZ90" i="10"/>
  <c r="AY90" i="10"/>
  <c r="BE89" i="10"/>
  <c r="BD89" i="10"/>
  <c r="BC89" i="10"/>
  <c r="BB89" i="10"/>
  <c r="BA89" i="10"/>
  <c r="AZ89" i="10"/>
  <c r="AY89" i="10"/>
  <c r="BE88" i="10"/>
  <c r="BD88" i="10"/>
  <c r="BC88" i="10"/>
  <c r="BB88" i="10"/>
  <c r="BA88" i="10"/>
  <c r="AZ88" i="10"/>
  <c r="AY88" i="10"/>
  <c r="BE87" i="10"/>
  <c r="BD87" i="10"/>
  <c r="BC87" i="10"/>
  <c r="BB87" i="10"/>
  <c r="BA87" i="10"/>
  <c r="AZ87" i="10"/>
  <c r="AY87" i="10"/>
  <c r="BE86" i="10"/>
  <c r="BD86" i="10"/>
  <c r="BC86" i="10"/>
  <c r="BB86" i="10"/>
  <c r="BA86" i="10"/>
  <c r="AZ86" i="10"/>
  <c r="AY86" i="10"/>
  <c r="BE85" i="10"/>
  <c r="BD85" i="10"/>
  <c r="BC85" i="10"/>
  <c r="BB85" i="10"/>
  <c r="BA85" i="10"/>
  <c r="AZ85" i="10"/>
  <c r="AY85" i="10"/>
  <c r="BE84" i="10"/>
  <c r="BD84" i="10"/>
  <c r="BC84" i="10"/>
  <c r="BB84" i="10"/>
  <c r="BA84" i="10"/>
  <c r="AZ84" i="10"/>
  <c r="AY84" i="10"/>
  <c r="BE83" i="10"/>
  <c r="BD83" i="10"/>
  <c r="BC83" i="10"/>
  <c r="BB83" i="10"/>
  <c r="BA83" i="10"/>
  <c r="AZ83" i="10"/>
  <c r="AY83" i="10"/>
  <c r="BE82" i="10"/>
  <c r="BD82" i="10"/>
  <c r="BC82" i="10"/>
  <c r="BB82" i="10"/>
  <c r="BA82" i="10"/>
  <c r="AZ82" i="10"/>
  <c r="AY82" i="10"/>
  <c r="BE81" i="10"/>
  <c r="BD81" i="10"/>
  <c r="BC81" i="10"/>
  <c r="BB81" i="10"/>
  <c r="BA81" i="10"/>
  <c r="AZ81" i="10"/>
  <c r="AY81" i="10"/>
  <c r="BE80" i="10"/>
  <c r="BD80" i="10"/>
  <c r="BC80" i="10"/>
  <c r="BB80" i="10"/>
  <c r="BA80" i="10"/>
  <c r="AZ80" i="10"/>
  <c r="AY80" i="10"/>
  <c r="BE79" i="10"/>
  <c r="BD79" i="10"/>
  <c r="BC79" i="10"/>
  <c r="BB79" i="10"/>
  <c r="BA79" i="10"/>
  <c r="AZ79" i="10"/>
  <c r="AY79" i="10"/>
  <c r="BE78" i="10"/>
  <c r="BD78" i="10"/>
  <c r="BC78" i="10"/>
  <c r="BB78" i="10"/>
  <c r="BA78" i="10"/>
  <c r="AZ78" i="10"/>
  <c r="AY78" i="10"/>
  <c r="BE77" i="10"/>
  <c r="BD77" i="10"/>
  <c r="BC77" i="10"/>
  <c r="BB77" i="10"/>
  <c r="BA77" i="10"/>
  <c r="AZ77" i="10"/>
  <c r="AY77" i="10"/>
  <c r="BE76" i="10"/>
  <c r="BD76" i="10"/>
  <c r="BC76" i="10"/>
  <c r="BB76" i="10"/>
  <c r="BA76" i="10"/>
  <c r="AZ76" i="10"/>
  <c r="AY76" i="10"/>
  <c r="BE75" i="10"/>
  <c r="BD75" i="10"/>
  <c r="BC75" i="10"/>
  <c r="BB75" i="10"/>
  <c r="BA75" i="10"/>
  <c r="AZ75" i="10"/>
  <c r="AY75" i="10"/>
  <c r="BE74" i="10"/>
  <c r="BD74" i="10"/>
  <c r="BC74" i="10"/>
  <c r="BB74" i="10"/>
  <c r="BA74" i="10"/>
  <c r="AZ74" i="10"/>
  <c r="AY74" i="10"/>
  <c r="BE73" i="10"/>
  <c r="BD73" i="10"/>
  <c r="BC73" i="10"/>
  <c r="BB73" i="10"/>
  <c r="BA73" i="10"/>
  <c r="AZ73" i="10"/>
  <c r="AY73" i="10"/>
  <c r="BE72" i="10"/>
  <c r="BD72" i="10"/>
  <c r="BC72" i="10"/>
  <c r="BB72" i="10"/>
  <c r="BA72" i="10"/>
  <c r="AZ72" i="10"/>
  <c r="AY72" i="10"/>
  <c r="BE71" i="10"/>
  <c r="BD71" i="10"/>
  <c r="BC71" i="10"/>
  <c r="BB71" i="10"/>
  <c r="BA71" i="10"/>
  <c r="AZ71" i="10"/>
  <c r="AY71" i="10"/>
  <c r="BE70" i="10"/>
  <c r="BD70" i="10"/>
  <c r="BC70" i="10"/>
  <c r="BB70" i="10"/>
  <c r="BA70" i="10"/>
  <c r="AZ70" i="10"/>
  <c r="AY70" i="10"/>
  <c r="BE69" i="10"/>
  <c r="BD69" i="10"/>
  <c r="BC69" i="10"/>
  <c r="BB69" i="10"/>
  <c r="BA69" i="10"/>
  <c r="AZ69" i="10"/>
  <c r="AY69" i="10"/>
  <c r="BE68" i="10"/>
  <c r="BD68" i="10"/>
  <c r="BC68" i="10"/>
  <c r="BB68" i="10"/>
  <c r="BA68" i="10"/>
  <c r="AZ68" i="10"/>
  <c r="AY68" i="10"/>
  <c r="BE67" i="10"/>
  <c r="BD67" i="10"/>
  <c r="BC67" i="10"/>
  <c r="BB67" i="10"/>
  <c r="BA67" i="10"/>
  <c r="AZ67" i="10"/>
  <c r="AY67" i="10"/>
  <c r="BE66" i="10"/>
  <c r="BD66" i="10"/>
  <c r="BC66" i="10"/>
  <c r="BB66" i="10"/>
  <c r="BA66" i="10"/>
  <c r="AZ66" i="10"/>
  <c r="AY66" i="10"/>
  <c r="BE65" i="10"/>
  <c r="BD65" i="10"/>
  <c r="BC65" i="10"/>
  <c r="BB65" i="10"/>
  <c r="BA65" i="10"/>
  <c r="AZ65" i="10"/>
  <c r="AY65" i="10"/>
  <c r="BE64" i="10"/>
  <c r="BD64" i="10"/>
  <c r="BC64" i="10"/>
  <c r="BB64" i="10"/>
  <c r="BA64" i="10"/>
  <c r="AZ64" i="10"/>
  <c r="AY64" i="10"/>
  <c r="BE63" i="10"/>
  <c r="BD63" i="10"/>
  <c r="BC63" i="10"/>
  <c r="BB63" i="10"/>
  <c r="BA63" i="10"/>
  <c r="AZ63" i="10"/>
  <c r="AY63" i="10"/>
  <c r="BE62" i="10"/>
  <c r="BD62" i="10"/>
  <c r="BC62" i="10"/>
  <c r="BB62" i="10"/>
  <c r="BA62" i="10"/>
  <c r="AZ62" i="10"/>
  <c r="AY62" i="10"/>
  <c r="BE61" i="10"/>
  <c r="BD61" i="10"/>
  <c r="BC61" i="10"/>
  <c r="BB61" i="10"/>
  <c r="BA61" i="10"/>
  <c r="AZ61" i="10"/>
  <c r="AY61" i="10"/>
  <c r="BE60" i="10"/>
  <c r="BD60" i="10"/>
  <c r="BC60" i="10"/>
  <c r="BB60" i="10"/>
  <c r="BA60" i="10"/>
  <c r="AZ60" i="10"/>
  <c r="AY60" i="10"/>
  <c r="BE59" i="10"/>
  <c r="BD59" i="10"/>
  <c r="BC59" i="10"/>
  <c r="BB59" i="10"/>
  <c r="BA59" i="10"/>
  <c r="AZ59" i="10"/>
  <c r="AY59" i="10"/>
  <c r="BE58" i="10"/>
  <c r="BD58" i="10"/>
  <c r="BC58" i="10"/>
  <c r="BB58" i="10"/>
  <c r="BA58" i="10"/>
  <c r="AZ58" i="10"/>
  <c r="AY58" i="10"/>
  <c r="BE57" i="10"/>
  <c r="BD57" i="10"/>
  <c r="BC57" i="10"/>
  <c r="BB57" i="10"/>
  <c r="BA57" i="10"/>
  <c r="AZ57" i="10"/>
  <c r="AY57" i="10"/>
  <c r="BE56" i="10"/>
  <c r="BD56" i="10"/>
  <c r="BC56" i="10"/>
  <c r="BB56" i="10"/>
  <c r="BA56" i="10"/>
  <c r="AZ56" i="10"/>
  <c r="AY56" i="10"/>
  <c r="BE55" i="10"/>
  <c r="BD55" i="10"/>
  <c r="BC55" i="10"/>
  <c r="BB55" i="10"/>
  <c r="BA55" i="10"/>
  <c r="AZ55" i="10"/>
  <c r="AY55" i="10"/>
  <c r="BE54" i="10"/>
  <c r="BD54" i="10"/>
  <c r="BC54" i="10"/>
  <c r="BB54" i="10"/>
  <c r="BA54" i="10"/>
  <c r="AZ54" i="10"/>
  <c r="AY54" i="10"/>
  <c r="BE53" i="10"/>
  <c r="BD53" i="10"/>
  <c r="BC53" i="10"/>
  <c r="BB53" i="10"/>
  <c r="BA53" i="10"/>
  <c r="AZ53" i="10"/>
  <c r="AY53" i="10"/>
  <c r="BE52" i="10"/>
  <c r="BD52" i="10"/>
  <c r="BC52" i="10"/>
  <c r="BB52" i="10"/>
  <c r="BA52" i="10"/>
  <c r="AZ52" i="10"/>
  <c r="AY52" i="10"/>
  <c r="BE51" i="10"/>
  <c r="BD51" i="10"/>
  <c r="BC51" i="10"/>
  <c r="BB51" i="10"/>
  <c r="BA51" i="10"/>
  <c r="AZ51" i="10"/>
  <c r="AY51" i="10"/>
  <c r="BE50" i="10"/>
  <c r="BD50" i="10"/>
  <c r="BC50" i="10"/>
  <c r="BB50" i="10"/>
  <c r="BA50" i="10"/>
  <c r="AZ50" i="10"/>
  <c r="AY50" i="10"/>
  <c r="BE49" i="10"/>
  <c r="BD49" i="10"/>
  <c r="BC49" i="10"/>
  <c r="BB49" i="10"/>
  <c r="BA49" i="10"/>
  <c r="AZ49" i="10"/>
  <c r="AY49" i="10"/>
  <c r="BE48" i="10"/>
  <c r="BD48" i="10"/>
  <c r="BC48" i="10"/>
  <c r="BB48" i="10"/>
  <c r="BA48" i="10"/>
  <c r="AZ48" i="10"/>
  <c r="AY48" i="10"/>
  <c r="BE47" i="10"/>
  <c r="BD47" i="10"/>
  <c r="BC47" i="10"/>
  <c r="BB47" i="10"/>
  <c r="BA47" i="10"/>
  <c r="AZ47" i="10"/>
  <c r="AY47" i="10"/>
  <c r="BE46" i="10"/>
  <c r="BD46" i="10"/>
  <c r="BC46" i="10"/>
  <c r="BB46" i="10"/>
  <c r="BA46" i="10"/>
  <c r="AZ46" i="10"/>
  <c r="AY46" i="10"/>
  <c r="BE45" i="10"/>
  <c r="BD45" i="10"/>
  <c r="BC45" i="10"/>
  <c r="BB45" i="10"/>
  <c r="BA45" i="10"/>
  <c r="AZ45" i="10"/>
  <c r="AY45" i="10"/>
  <c r="BE44" i="10"/>
  <c r="BD44" i="10"/>
  <c r="BC44" i="10"/>
  <c r="BB44" i="10"/>
  <c r="BA44" i="10"/>
  <c r="AZ44" i="10"/>
  <c r="AY44" i="10"/>
  <c r="BE43" i="10"/>
  <c r="BD43" i="10"/>
  <c r="BC43" i="10"/>
  <c r="BB43" i="10"/>
  <c r="BA43" i="10"/>
  <c r="AZ43" i="10"/>
  <c r="AY43" i="10"/>
  <c r="BE42" i="10"/>
  <c r="BD42" i="10"/>
  <c r="BC42" i="10"/>
  <c r="BB42" i="10"/>
  <c r="BA42" i="10"/>
  <c r="AZ42" i="10"/>
  <c r="AY42" i="10"/>
  <c r="BE41" i="10"/>
  <c r="BD41" i="10"/>
  <c r="BC41" i="10"/>
  <c r="BB41" i="10"/>
  <c r="BA41" i="10"/>
  <c r="AZ41" i="10"/>
  <c r="AY41" i="10"/>
  <c r="BE40" i="10"/>
  <c r="BD40" i="10"/>
  <c r="BC40" i="10"/>
  <c r="BB40" i="10"/>
  <c r="BA40" i="10"/>
  <c r="AZ40" i="10"/>
  <c r="AY40" i="10"/>
  <c r="BE39" i="10"/>
  <c r="BD39" i="10"/>
  <c r="BC39" i="10"/>
  <c r="BB39" i="10"/>
  <c r="BA39" i="10"/>
  <c r="AZ39" i="10"/>
  <c r="AY39" i="10"/>
  <c r="BE38" i="10"/>
  <c r="BD38" i="10"/>
  <c r="BC38" i="10"/>
  <c r="BB38" i="10"/>
  <c r="BA38" i="10"/>
  <c r="AZ38" i="10"/>
  <c r="AY38" i="10"/>
  <c r="BE37" i="10"/>
  <c r="BD37" i="10"/>
  <c r="BC37" i="10"/>
  <c r="BB37" i="10"/>
  <c r="BA37" i="10"/>
  <c r="AZ37" i="10"/>
  <c r="AY37" i="10"/>
  <c r="BE36" i="10"/>
  <c r="BD36" i="10"/>
  <c r="BC36" i="10"/>
  <c r="BB36" i="10"/>
  <c r="BA36" i="10"/>
  <c r="AZ36" i="10"/>
  <c r="AY36" i="10"/>
  <c r="BE35" i="10"/>
  <c r="BD35" i="10"/>
  <c r="BC35" i="10"/>
  <c r="BB35" i="10"/>
  <c r="BA35" i="10"/>
  <c r="AZ35" i="10"/>
  <c r="AY35" i="10"/>
  <c r="BE34" i="10"/>
  <c r="BD34" i="10"/>
  <c r="BC34" i="10"/>
  <c r="BB34" i="10"/>
  <c r="BA34" i="10"/>
  <c r="AZ34" i="10"/>
  <c r="AY34" i="10"/>
  <c r="BE33" i="10"/>
  <c r="BD33" i="10"/>
  <c r="BC33" i="10"/>
  <c r="BB33" i="10"/>
  <c r="BA33" i="10"/>
  <c r="AZ33" i="10"/>
  <c r="AY33" i="10"/>
  <c r="BE32" i="10"/>
  <c r="BD32" i="10"/>
  <c r="BC32" i="10"/>
  <c r="BB32" i="10"/>
  <c r="BA32" i="10"/>
  <c r="AZ32" i="10"/>
  <c r="AY32" i="10"/>
  <c r="BE31" i="10"/>
  <c r="BD31" i="10"/>
  <c r="BC31" i="10"/>
  <c r="BB31" i="10"/>
  <c r="BA31" i="10"/>
  <c r="AZ31" i="10"/>
  <c r="AY31" i="10"/>
  <c r="BE30" i="10"/>
  <c r="BD30" i="10"/>
  <c r="BC30" i="10"/>
  <c r="BB30" i="10"/>
  <c r="BA30" i="10"/>
  <c r="AZ30" i="10"/>
  <c r="AY30" i="10"/>
  <c r="BE29" i="10"/>
  <c r="BD29" i="10"/>
  <c r="BC29" i="10"/>
  <c r="BB29" i="10"/>
  <c r="BA29" i="10"/>
  <c r="AZ29" i="10"/>
  <c r="AY29" i="10"/>
  <c r="BE28" i="10"/>
  <c r="BD28" i="10"/>
  <c r="BC28" i="10"/>
  <c r="BB28" i="10"/>
  <c r="BA28" i="10"/>
  <c r="AZ28" i="10"/>
  <c r="AY28" i="10"/>
  <c r="BE27" i="10"/>
  <c r="BD27" i="10"/>
  <c r="BC27" i="10"/>
  <c r="BB27" i="10"/>
  <c r="BA27" i="10"/>
  <c r="AZ27" i="10"/>
  <c r="AY27" i="10"/>
  <c r="BE26" i="10"/>
  <c r="BD26" i="10"/>
  <c r="BC26" i="10"/>
  <c r="BB26" i="10"/>
  <c r="BA26" i="10"/>
  <c r="AZ26" i="10"/>
  <c r="AY26" i="10"/>
  <c r="BE25" i="10"/>
  <c r="BD25" i="10"/>
  <c r="BC25" i="10"/>
  <c r="BB25" i="10"/>
  <c r="BA25" i="10"/>
  <c r="AZ25" i="10"/>
  <c r="AY25" i="10"/>
  <c r="BE24" i="10"/>
  <c r="BD24" i="10"/>
  <c r="BC24" i="10"/>
  <c r="BB24" i="10"/>
  <c r="BA24" i="10"/>
  <c r="AZ24" i="10"/>
  <c r="AY24" i="10"/>
  <c r="BE23" i="10"/>
  <c r="BD23" i="10"/>
  <c r="BC23" i="10"/>
  <c r="BB23" i="10"/>
  <c r="BA23" i="10"/>
  <c r="AZ23" i="10"/>
  <c r="AY23" i="10"/>
  <c r="BE22" i="10"/>
  <c r="BD22" i="10"/>
  <c r="BC22" i="10"/>
  <c r="BB22" i="10"/>
  <c r="BA22" i="10"/>
  <c r="AZ22" i="10"/>
  <c r="AY22" i="10"/>
  <c r="BE21" i="10"/>
  <c r="BD21" i="10"/>
  <c r="BC21" i="10"/>
  <c r="BB21" i="10"/>
  <c r="BA21" i="10"/>
  <c r="AZ21" i="10"/>
  <c r="AY21" i="10"/>
  <c r="BE20" i="10"/>
  <c r="BD20" i="10"/>
  <c r="BC20" i="10"/>
  <c r="BB20" i="10"/>
  <c r="BA20" i="10"/>
  <c r="AZ20" i="10"/>
  <c r="AY20" i="10"/>
  <c r="BE19" i="10"/>
  <c r="BD19" i="10"/>
  <c r="BC19" i="10"/>
  <c r="BB19" i="10"/>
  <c r="BA19" i="10"/>
  <c r="AZ19" i="10"/>
  <c r="AY19" i="10"/>
  <c r="BE18" i="10"/>
  <c r="BD18" i="10"/>
  <c r="BC18" i="10"/>
  <c r="BB18" i="10"/>
  <c r="BA18" i="10"/>
  <c r="AZ18" i="10"/>
  <c r="AY18" i="10"/>
  <c r="BE17" i="10"/>
  <c r="BD17" i="10"/>
  <c r="BC17" i="10"/>
  <c r="BB17" i="10"/>
  <c r="BA17" i="10"/>
  <c r="AZ17" i="10"/>
  <c r="AY17" i="10"/>
  <c r="BE16" i="10"/>
  <c r="BD16" i="10"/>
  <c r="BC16" i="10"/>
  <c r="BB16" i="10"/>
  <c r="BA16" i="10"/>
  <c r="AZ16" i="10"/>
  <c r="AY16" i="10"/>
  <c r="BE15" i="10"/>
  <c r="BD15" i="10"/>
  <c r="BC15" i="10"/>
  <c r="BB15" i="10"/>
  <c r="BA15" i="10"/>
  <c r="AZ15" i="10"/>
  <c r="AY15" i="10"/>
  <c r="BE14" i="10"/>
  <c r="BD14" i="10"/>
  <c r="BC14" i="10"/>
  <c r="BB14" i="10"/>
  <c r="BA14" i="10"/>
  <c r="AZ14" i="10"/>
  <c r="AY14" i="10"/>
  <c r="BE13" i="10"/>
  <c r="BD13" i="10"/>
  <c r="BC13" i="10"/>
  <c r="BB13" i="10"/>
  <c r="BA13" i="10"/>
  <c r="AZ13" i="10"/>
  <c r="AY13" i="10"/>
  <c r="BE12" i="10"/>
  <c r="BD12" i="10"/>
  <c r="BC12" i="10"/>
  <c r="BB12" i="10"/>
  <c r="BA12" i="10"/>
  <c r="AZ12" i="10"/>
  <c r="AY12" i="10"/>
  <c r="BE11" i="10"/>
  <c r="BD11" i="10"/>
  <c r="BC11" i="10"/>
  <c r="BB11" i="10"/>
  <c r="BA11" i="10"/>
  <c r="AZ11" i="10"/>
  <c r="AY11" i="10"/>
  <c r="BE10" i="10"/>
  <c r="BD10" i="10"/>
  <c r="BC10" i="10"/>
  <c r="BB10" i="10"/>
  <c r="BA10" i="10"/>
  <c r="AZ10" i="10"/>
  <c r="AY10" i="10"/>
  <c r="BE9" i="10"/>
  <c r="BD9" i="10"/>
  <c r="BC9" i="10"/>
  <c r="BB9" i="10"/>
  <c r="BA9" i="10"/>
  <c r="AZ9" i="10"/>
  <c r="AY9" i="10"/>
  <c r="BE8" i="10"/>
  <c r="BD8" i="10"/>
  <c r="BC8" i="10"/>
  <c r="BB8" i="10"/>
  <c r="BA8" i="10"/>
  <c r="AZ8" i="10"/>
  <c r="AY8" i="10"/>
  <c r="BE7" i="10"/>
  <c r="BD7" i="10"/>
  <c r="BC7" i="10"/>
  <c r="BB7" i="10"/>
  <c r="BA7" i="10"/>
  <c r="AZ7" i="10"/>
  <c r="AY7" i="10"/>
  <c r="BE6" i="10"/>
  <c r="BD6" i="10"/>
  <c r="BC6" i="10"/>
  <c r="BB6" i="10"/>
  <c r="BA6" i="10"/>
  <c r="AZ6" i="10"/>
  <c r="AY6" i="10"/>
  <c r="BE5" i="10"/>
  <c r="BD5" i="10"/>
  <c r="BC5" i="10"/>
  <c r="BB5" i="10"/>
  <c r="BA5" i="10"/>
  <c r="AZ5" i="10"/>
  <c r="AY5" i="10"/>
  <c r="BE4" i="10"/>
  <c r="BD4" i="10"/>
  <c r="BC4" i="10"/>
  <c r="BB4" i="10"/>
  <c r="BA4" i="10"/>
  <c r="AZ4" i="10"/>
  <c r="AY4" i="10"/>
  <c r="AS121" i="10"/>
  <c r="AR121" i="10"/>
  <c r="AQ121" i="10"/>
  <c r="AP121" i="10"/>
  <c r="AO121" i="10"/>
  <c r="AN121" i="10"/>
  <c r="AM121" i="10"/>
  <c r="AL121" i="10"/>
  <c r="AK121" i="10"/>
  <c r="AJ121" i="10"/>
  <c r="AI121" i="10"/>
  <c r="AH121" i="10"/>
  <c r="AG121" i="10"/>
  <c r="AF121" i="10"/>
  <c r="AE121" i="10"/>
  <c r="AD121" i="10"/>
  <c r="AC121" i="10"/>
  <c r="AB121" i="10"/>
  <c r="AA121" i="10"/>
  <c r="Z121" i="10"/>
  <c r="Y121" i="10"/>
  <c r="X121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K121" i="10"/>
  <c r="J121" i="10"/>
  <c r="I121" i="10"/>
  <c r="H121" i="10"/>
  <c r="AS120" i="10"/>
  <c r="AR120" i="10"/>
  <c r="AQ120" i="10"/>
  <c r="AP120" i="10"/>
  <c r="AO120" i="10"/>
  <c r="AN120" i="10"/>
  <c r="AM120" i="10"/>
  <c r="AL120" i="10"/>
  <c r="AK120" i="10"/>
  <c r="AJ120" i="10"/>
  <c r="AI120" i="10"/>
  <c r="AH120" i="10"/>
  <c r="AG120" i="10"/>
  <c r="AF120" i="10"/>
  <c r="AE120" i="10"/>
  <c r="AC120" i="10"/>
  <c r="AB120" i="10"/>
  <c r="AA120" i="10"/>
  <c r="Z120" i="10"/>
  <c r="Y120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J120" i="10"/>
  <c r="I120" i="10"/>
  <c r="H120" i="10"/>
  <c r="AS119" i="10"/>
  <c r="AR119" i="10"/>
  <c r="AQ119" i="10"/>
  <c r="AP119" i="10"/>
  <c r="AO119" i="10"/>
  <c r="AN119" i="10"/>
  <c r="AM119" i="10"/>
  <c r="AL119" i="10"/>
  <c r="AK119" i="10"/>
  <c r="AJ119" i="10"/>
  <c r="AI119" i="10"/>
  <c r="AH119" i="10"/>
  <c r="AG119" i="10"/>
  <c r="AF119" i="10"/>
  <c r="AE119" i="10"/>
  <c r="AC119" i="10"/>
  <c r="AB119" i="10"/>
  <c r="AA119" i="10"/>
  <c r="Z119" i="10"/>
  <c r="Y119" i="10"/>
  <c r="X119" i="10"/>
  <c r="W119" i="10"/>
  <c r="V119" i="10"/>
  <c r="U119" i="10"/>
  <c r="T119" i="10"/>
  <c r="S119" i="10"/>
  <c r="R119" i="10"/>
  <c r="Q119" i="10"/>
  <c r="P119" i="10"/>
  <c r="O119" i="10"/>
  <c r="N119" i="10"/>
  <c r="M119" i="10"/>
  <c r="L119" i="10"/>
  <c r="K119" i="10"/>
  <c r="J119" i="10"/>
  <c r="I119" i="10"/>
  <c r="H119" i="10"/>
  <c r="AS118" i="10"/>
  <c r="AR118" i="10"/>
  <c r="AQ118" i="10"/>
  <c r="AP118" i="10"/>
  <c r="AO118" i="10"/>
  <c r="AN118" i="10"/>
  <c r="AM118" i="10"/>
  <c r="AL118" i="10"/>
  <c r="AK118" i="10"/>
  <c r="AJ118" i="10"/>
  <c r="AI118" i="10"/>
  <c r="AH118" i="10"/>
  <c r="AG118" i="10"/>
  <c r="AF118" i="10"/>
  <c r="AE118" i="10"/>
  <c r="AD118" i="10"/>
  <c r="AC118" i="10"/>
  <c r="AB118" i="10"/>
  <c r="AA118" i="10"/>
  <c r="Z118" i="10"/>
  <c r="Y118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J118" i="10"/>
  <c r="I118" i="10"/>
  <c r="H118" i="10"/>
  <c r="AS117" i="10"/>
  <c r="AR117" i="10"/>
  <c r="AQ117" i="10"/>
  <c r="AP117" i="10"/>
  <c r="AO117" i="10"/>
  <c r="AN117" i="10"/>
  <c r="AM117" i="10"/>
  <c r="AL117" i="10"/>
  <c r="AK117" i="10"/>
  <c r="AJ117" i="10"/>
  <c r="AI117" i="10"/>
  <c r="AH117" i="10"/>
  <c r="AG117" i="10"/>
  <c r="AF117" i="10"/>
  <c r="AE117" i="10"/>
  <c r="AD117" i="10"/>
  <c r="AC117" i="10"/>
  <c r="AB117" i="10"/>
  <c r="AA117" i="10"/>
  <c r="Z117" i="10"/>
  <c r="Y117" i="10"/>
  <c r="X117" i="10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H117" i="10"/>
  <c r="AS116" i="10"/>
  <c r="AR116" i="10"/>
  <c r="AQ116" i="10"/>
  <c r="AP116" i="10"/>
  <c r="AO116" i="10"/>
  <c r="AN116" i="10"/>
  <c r="AM116" i="10"/>
  <c r="AL116" i="10"/>
  <c r="AK116" i="10"/>
  <c r="AJ116" i="10"/>
  <c r="AI116" i="10"/>
  <c r="AH116" i="10"/>
  <c r="AG116" i="10"/>
  <c r="AF116" i="10"/>
  <c r="AE116" i="10"/>
  <c r="AD116" i="10"/>
  <c r="AC116" i="10"/>
  <c r="AB116" i="10"/>
  <c r="AA116" i="10"/>
  <c r="Z116" i="10"/>
  <c r="Y116" i="10"/>
  <c r="X116" i="10"/>
  <c r="W116" i="10"/>
  <c r="V116" i="10"/>
  <c r="U116" i="10"/>
  <c r="T116" i="10"/>
  <c r="S116" i="10"/>
  <c r="R116" i="10"/>
  <c r="Q116" i="10"/>
  <c r="P116" i="10"/>
  <c r="O116" i="10"/>
  <c r="N116" i="10"/>
  <c r="M116" i="10"/>
  <c r="L116" i="10"/>
  <c r="K116" i="10"/>
  <c r="J116" i="10"/>
  <c r="I116" i="10"/>
  <c r="H116" i="10"/>
  <c r="AS115" i="10"/>
  <c r="AR115" i="10"/>
  <c r="AQ115" i="10"/>
  <c r="AP115" i="10"/>
  <c r="AO115" i="10"/>
  <c r="AN115" i="10"/>
  <c r="AM115" i="10"/>
  <c r="AL115" i="10"/>
  <c r="AK115" i="10"/>
  <c r="AJ115" i="10"/>
  <c r="AI115" i="10"/>
  <c r="AH115" i="10"/>
  <c r="AG115" i="10"/>
  <c r="AF115" i="10"/>
  <c r="AE115" i="10"/>
  <c r="AD115" i="10"/>
  <c r="AC115" i="10"/>
  <c r="AB115" i="10"/>
  <c r="AA115" i="10"/>
  <c r="Z115" i="10"/>
  <c r="Y115" i="10"/>
  <c r="X115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J115" i="10"/>
  <c r="I115" i="10"/>
  <c r="H115" i="10"/>
  <c r="AS114" i="10"/>
  <c r="AR114" i="10"/>
  <c r="AQ114" i="10"/>
  <c r="AP114" i="10"/>
  <c r="AO114" i="10"/>
  <c r="AN114" i="10"/>
  <c r="AM114" i="10"/>
  <c r="AL114" i="10"/>
  <c r="AK114" i="10"/>
  <c r="AJ114" i="10"/>
  <c r="AI114" i="10"/>
  <c r="AH114" i="10"/>
  <c r="AG114" i="10"/>
  <c r="AF114" i="10"/>
  <c r="AE114" i="10"/>
  <c r="AD114" i="10"/>
  <c r="AC114" i="10"/>
  <c r="AB114" i="10"/>
  <c r="AA114" i="10"/>
  <c r="Z114" i="10"/>
  <c r="Y114" i="10"/>
  <c r="X114" i="10"/>
  <c r="W114" i="10"/>
  <c r="V114" i="10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AS113" i="10"/>
  <c r="AR113" i="10"/>
  <c r="AQ113" i="10"/>
  <c r="AP113" i="10"/>
  <c r="AO113" i="10"/>
  <c r="AN113" i="10"/>
  <c r="AM113" i="10"/>
  <c r="AL113" i="10"/>
  <c r="AK113" i="10"/>
  <c r="AJ113" i="10"/>
  <c r="AI113" i="10"/>
  <c r="AH113" i="10"/>
  <c r="AG113" i="10"/>
  <c r="AF113" i="10"/>
  <c r="AE113" i="10"/>
  <c r="AD113" i="10"/>
  <c r="AC113" i="10"/>
  <c r="AB113" i="10"/>
  <c r="AA113" i="10"/>
  <c r="Z113" i="10"/>
  <c r="Y113" i="10"/>
  <c r="X113" i="10"/>
  <c r="W113" i="10"/>
  <c r="V113" i="10"/>
  <c r="U113" i="10"/>
  <c r="T113" i="10"/>
  <c r="S113" i="10"/>
  <c r="R113" i="10"/>
  <c r="Q113" i="10"/>
  <c r="P113" i="10"/>
  <c r="O113" i="10"/>
  <c r="N113" i="10"/>
  <c r="M113" i="10"/>
  <c r="L113" i="10"/>
  <c r="K113" i="10"/>
  <c r="J113" i="10"/>
  <c r="I113" i="10"/>
  <c r="H113" i="10"/>
  <c r="AS112" i="10"/>
  <c r="AR112" i="10"/>
  <c r="AQ112" i="10"/>
  <c r="AP112" i="10"/>
  <c r="AO112" i="10"/>
  <c r="AN112" i="10"/>
  <c r="AM112" i="10"/>
  <c r="AL112" i="10"/>
  <c r="AK112" i="10"/>
  <c r="AJ112" i="10"/>
  <c r="AI112" i="10"/>
  <c r="AH112" i="10"/>
  <c r="AG112" i="10"/>
  <c r="AF112" i="10"/>
  <c r="AE112" i="10"/>
  <c r="AD112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AS111" i="10"/>
  <c r="AR111" i="10"/>
  <c r="AQ111" i="10"/>
  <c r="AP111" i="10"/>
  <c r="AO111" i="10"/>
  <c r="AN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A111" i="10"/>
  <c r="Z111" i="10"/>
  <c r="Y111" i="10"/>
  <c r="X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AS110" i="10"/>
  <c r="AR110" i="10"/>
  <c r="AQ110" i="10"/>
  <c r="AP110" i="10"/>
  <c r="AO110" i="10"/>
  <c r="AN110" i="10"/>
  <c r="AM110" i="10"/>
  <c r="AL110" i="10"/>
  <c r="AK110" i="10"/>
  <c r="AJ110" i="10"/>
  <c r="AI110" i="10"/>
  <c r="AH110" i="10"/>
  <c r="AG110" i="10"/>
  <c r="AF110" i="10"/>
  <c r="AE110" i="10"/>
  <c r="AD110" i="10"/>
  <c r="AC110" i="10"/>
  <c r="AB110" i="10"/>
  <c r="AA110" i="10"/>
  <c r="Z110" i="10"/>
  <c r="Y110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AS109" i="10"/>
  <c r="AR109" i="10"/>
  <c r="AQ109" i="10"/>
  <c r="AP109" i="10"/>
  <c r="AO109" i="10"/>
  <c r="AN109" i="10"/>
  <c r="AM109" i="10"/>
  <c r="AL109" i="10"/>
  <c r="AK109" i="10"/>
  <c r="AJ109" i="10"/>
  <c r="AI109" i="10"/>
  <c r="AH109" i="10"/>
  <c r="AG109" i="10"/>
  <c r="AF109" i="10"/>
  <c r="AE109" i="10"/>
  <c r="AD109" i="10"/>
  <c r="AC109" i="10"/>
  <c r="AB109" i="10"/>
  <c r="AA109" i="10"/>
  <c r="Z109" i="10"/>
  <c r="Y109" i="10"/>
  <c r="X109" i="10"/>
  <c r="W109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AS108" i="10"/>
  <c r="AR108" i="10"/>
  <c r="AQ108" i="10"/>
  <c r="AP108" i="10"/>
  <c r="AO108" i="10"/>
  <c r="AN108" i="10"/>
  <c r="AM108" i="10"/>
  <c r="AL108" i="10"/>
  <c r="AK108" i="10"/>
  <c r="AJ108" i="10"/>
  <c r="AI108" i="10"/>
  <c r="AH108" i="10"/>
  <c r="AG108" i="10"/>
  <c r="AF108" i="10"/>
  <c r="AE108" i="10"/>
  <c r="AD108" i="10"/>
  <c r="AC108" i="10"/>
  <c r="AB108" i="10"/>
  <c r="AA108" i="10"/>
  <c r="Z108" i="10"/>
  <c r="Y108" i="10"/>
  <c r="X108" i="10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H108" i="10"/>
  <c r="AS107" i="10"/>
  <c r="AR107" i="10"/>
  <c r="AQ107" i="10"/>
  <c r="AP107" i="10"/>
  <c r="AO107" i="10"/>
  <c r="AN107" i="10"/>
  <c r="AM107" i="10"/>
  <c r="AL107" i="10"/>
  <c r="AK107" i="10"/>
  <c r="AJ107" i="10"/>
  <c r="AI107" i="10"/>
  <c r="AH107" i="10"/>
  <c r="AG107" i="10"/>
  <c r="AF107" i="10"/>
  <c r="AE107" i="10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AS106" i="10"/>
  <c r="AR106" i="10"/>
  <c r="AQ106" i="10"/>
  <c r="AP106" i="10"/>
  <c r="AO106" i="10"/>
  <c r="AN106" i="10"/>
  <c r="AM106" i="10"/>
  <c r="AL106" i="10"/>
  <c r="AK106" i="10"/>
  <c r="AJ106" i="10"/>
  <c r="AI106" i="10"/>
  <c r="AH106" i="10"/>
  <c r="AG106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J106" i="10"/>
  <c r="I106" i="10"/>
  <c r="H106" i="10"/>
  <c r="AS105" i="10"/>
  <c r="AR105" i="10"/>
  <c r="AQ105" i="10"/>
  <c r="AP105" i="10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AS104" i="10"/>
  <c r="AR104" i="10"/>
  <c r="AQ104" i="10"/>
  <c r="AP104" i="10"/>
  <c r="AO104" i="10"/>
  <c r="AN104" i="10"/>
  <c r="AM104" i="10"/>
  <c r="AL104" i="10"/>
  <c r="AK104" i="10"/>
  <c r="AJ104" i="10"/>
  <c r="AI104" i="10"/>
  <c r="AH104" i="10"/>
  <c r="AG104" i="10"/>
  <c r="AF104" i="10"/>
  <c r="AE104" i="10"/>
  <c r="AD104" i="10"/>
  <c r="AC104" i="10"/>
  <c r="AB104" i="10"/>
  <c r="AA104" i="10"/>
  <c r="Z104" i="10"/>
  <c r="Y104" i="10"/>
  <c r="X104" i="10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I104" i="10"/>
  <c r="H104" i="10"/>
  <c r="AS103" i="10"/>
  <c r="AR103" i="10"/>
  <c r="AQ103" i="10"/>
  <c r="AP103" i="10"/>
  <c r="AO103" i="10"/>
  <c r="AN103" i="10"/>
  <c r="AM103" i="10"/>
  <c r="AL103" i="10"/>
  <c r="AK103" i="10"/>
  <c r="AJ103" i="10"/>
  <c r="AI103" i="10"/>
  <c r="AH103" i="10"/>
  <c r="AG103" i="10"/>
  <c r="AF103" i="10"/>
  <c r="AE103" i="10"/>
  <c r="AD103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AS102" i="10"/>
  <c r="AR102" i="10"/>
  <c r="AQ102" i="10"/>
  <c r="AP102" i="10"/>
  <c r="AO102" i="10"/>
  <c r="AN102" i="10"/>
  <c r="AM102" i="10"/>
  <c r="AL102" i="10"/>
  <c r="AK102" i="10"/>
  <c r="AJ102" i="10"/>
  <c r="AI102" i="10"/>
  <c r="AH102" i="10"/>
  <c r="AG102" i="10"/>
  <c r="AF102" i="10"/>
  <c r="AE102" i="10"/>
  <c r="AD102" i="10"/>
  <c r="AC102" i="10"/>
  <c r="AB102" i="10"/>
  <c r="AA102" i="10"/>
  <c r="Z102" i="10"/>
  <c r="Y102" i="10"/>
  <c r="X102" i="10"/>
  <c r="W102" i="10"/>
  <c r="V102" i="10"/>
  <c r="U102" i="10"/>
  <c r="T102" i="10"/>
  <c r="S102" i="10"/>
  <c r="R102" i="10"/>
  <c r="Q102" i="10"/>
  <c r="P102" i="10"/>
  <c r="O102" i="10"/>
  <c r="N102" i="10"/>
  <c r="M102" i="10"/>
  <c r="L102" i="10"/>
  <c r="K102" i="10"/>
  <c r="J102" i="10"/>
  <c r="I102" i="10"/>
  <c r="H102" i="10"/>
  <c r="AS101" i="10"/>
  <c r="AR101" i="10"/>
  <c r="AQ101" i="10"/>
  <c r="AP101" i="10"/>
  <c r="AO101" i="10"/>
  <c r="AN101" i="10"/>
  <c r="AM101" i="10"/>
  <c r="AL101" i="10"/>
  <c r="AK101" i="10"/>
  <c r="AJ101" i="10"/>
  <c r="AI101" i="10"/>
  <c r="AH101" i="10"/>
  <c r="AG101" i="10"/>
  <c r="AF101" i="10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AS100" i="10"/>
  <c r="AR100" i="10"/>
  <c r="AQ100" i="10"/>
  <c r="AP100" i="10"/>
  <c r="AO100" i="10"/>
  <c r="AN100" i="10"/>
  <c r="AM100" i="10"/>
  <c r="AL100" i="10"/>
  <c r="AK100" i="10"/>
  <c r="AJ100" i="10"/>
  <c r="AI100" i="10"/>
  <c r="AH100" i="10"/>
  <c r="AG100" i="10"/>
  <c r="AF100" i="10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AS99" i="10"/>
  <c r="AR99" i="10"/>
  <c r="AQ99" i="10"/>
  <c r="AP99" i="10"/>
  <c r="AO99" i="10"/>
  <c r="AN99" i="10"/>
  <c r="AM99" i="10"/>
  <c r="AL99" i="10"/>
  <c r="AK99" i="10"/>
  <c r="AJ99" i="10"/>
  <c r="AI99" i="10"/>
  <c r="AH99" i="10"/>
  <c r="AG99" i="10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AS98" i="10"/>
  <c r="AR98" i="10"/>
  <c r="AQ98" i="10"/>
  <c r="AP98" i="10"/>
  <c r="AO98" i="10"/>
  <c r="AN98" i="10"/>
  <c r="AM98" i="10"/>
  <c r="AL98" i="10"/>
  <c r="AK98" i="10"/>
  <c r="AJ98" i="10"/>
  <c r="AI98" i="10"/>
  <c r="AH98" i="10"/>
  <c r="AG98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AS97" i="10"/>
  <c r="AR97" i="10"/>
  <c r="AQ97" i="10"/>
  <c r="AP97" i="10"/>
  <c r="AO97" i="10"/>
  <c r="AN97" i="10"/>
  <c r="AM97" i="10"/>
  <c r="AL97" i="10"/>
  <c r="AK97" i="10"/>
  <c r="AJ97" i="10"/>
  <c r="AI97" i="10"/>
  <c r="AH97" i="10"/>
  <c r="AG97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AS96" i="10"/>
  <c r="AR96" i="10"/>
  <c r="AQ96" i="10"/>
  <c r="AP96" i="10"/>
  <c r="AO96" i="10"/>
  <c r="AN96" i="10"/>
  <c r="AM96" i="10"/>
  <c r="AL96" i="10"/>
  <c r="AK96" i="10"/>
  <c r="AJ96" i="10"/>
  <c r="AI96" i="10"/>
  <c r="AH96" i="10"/>
  <c r="AG96" i="10"/>
  <c r="AF96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AS95" i="10"/>
  <c r="AR95" i="10"/>
  <c r="AQ95" i="10"/>
  <c r="AP95" i="10"/>
  <c r="AO95" i="10"/>
  <c r="AN95" i="10"/>
  <c r="AM95" i="10"/>
  <c r="AL95" i="10"/>
  <c r="AK95" i="10"/>
  <c r="AJ95" i="10"/>
  <c r="AI95" i="10"/>
  <c r="AH95" i="10"/>
  <c r="AG95" i="10"/>
  <c r="AF95" i="10"/>
  <c r="AE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AS94" i="10"/>
  <c r="AR94" i="10"/>
  <c r="AQ94" i="10"/>
  <c r="AP94" i="10"/>
  <c r="AO94" i="10"/>
  <c r="AN94" i="10"/>
  <c r="AM94" i="10"/>
  <c r="AL94" i="10"/>
  <c r="AK94" i="10"/>
  <c r="AJ94" i="10"/>
  <c r="AI94" i="10"/>
  <c r="AH94" i="10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AS93" i="10"/>
  <c r="AR93" i="10"/>
  <c r="AQ93" i="10"/>
  <c r="AP93" i="10"/>
  <c r="AO93" i="10"/>
  <c r="AN93" i="10"/>
  <c r="AM93" i="10"/>
  <c r="AL93" i="10"/>
  <c r="AK93" i="10"/>
  <c r="AJ93" i="10"/>
  <c r="AI93" i="10"/>
  <c r="AH93" i="10"/>
  <c r="AG93" i="10"/>
  <c r="AF93" i="10"/>
  <c r="AE93" i="10"/>
  <c r="AD93" i="10"/>
  <c r="AC93" i="10"/>
  <c r="AB93" i="10"/>
  <c r="AA93" i="10"/>
  <c r="Z93" i="10"/>
  <c r="Y93" i="10"/>
  <c r="X93" i="10"/>
  <c r="W93" i="10"/>
  <c r="V93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AS92" i="10"/>
  <c r="AR92" i="10"/>
  <c r="AQ92" i="10"/>
  <c r="AP92" i="10"/>
  <c r="AO92" i="10"/>
  <c r="AN92" i="10"/>
  <c r="AM92" i="10"/>
  <c r="AL92" i="10"/>
  <c r="AK92" i="10"/>
  <c r="AJ92" i="10"/>
  <c r="AI92" i="10"/>
  <c r="AH92" i="10"/>
  <c r="AG92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AS91" i="10"/>
  <c r="AR91" i="10"/>
  <c r="AQ91" i="10"/>
  <c r="AP91" i="10"/>
  <c r="AO91" i="10"/>
  <c r="AN91" i="10"/>
  <c r="AM91" i="10"/>
  <c r="AL91" i="10"/>
  <c r="AK91" i="10"/>
  <c r="AJ91" i="10"/>
  <c r="AI91" i="10"/>
  <c r="AH91" i="10"/>
  <c r="AG91" i="10"/>
  <c r="AF91" i="10"/>
  <c r="AE91" i="10"/>
  <c r="AD91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AS90" i="10"/>
  <c r="AR90" i="10"/>
  <c r="AQ90" i="10"/>
  <c r="AP90" i="10"/>
  <c r="AO90" i="10"/>
  <c r="AN90" i="10"/>
  <c r="AM90" i="10"/>
  <c r="AL90" i="10"/>
  <c r="AK90" i="10"/>
  <c r="AJ90" i="10"/>
  <c r="AI90" i="10"/>
  <c r="AH90" i="10"/>
  <c r="AG90" i="10"/>
  <c r="AF90" i="10"/>
  <c r="AE90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AS89" i="10"/>
  <c r="AR89" i="10"/>
  <c r="AQ89" i="10"/>
  <c r="AP89" i="10"/>
  <c r="AO89" i="10"/>
  <c r="AN89" i="10"/>
  <c r="AM89" i="10"/>
  <c r="AL89" i="10"/>
  <c r="AK89" i="10"/>
  <c r="AJ89" i="10"/>
  <c r="AI89" i="10"/>
  <c r="AH89" i="10"/>
  <c r="AG89" i="10"/>
  <c r="AF89" i="10"/>
  <c r="AE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AS88" i="10"/>
  <c r="AR88" i="10"/>
  <c r="AQ88" i="10"/>
  <c r="AP88" i="10"/>
  <c r="AO88" i="10"/>
  <c r="AN88" i="10"/>
  <c r="AM88" i="10"/>
  <c r="AL88" i="10"/>
  <c r="AK88" i="10"/>
  <c r="AJ88" i="10"/>
  <c r="AI88" i="10"/>
  <c r="AH88" i="10"/>
  <c r="AG88" i="10"/>
  <c r="AF88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AS87" i="10"/>
  <c r="AR87" i="10"/>
  <c r="AQ87" i="10"/>
  <c r="AP87" i="10"/>
  <c r="AO87" i="10"/>
  <c r="AN87" i="10"/>
  <c r="AM87" i="10"/>
  <c r="AL87" i="10"/>
  <c r="AK87" i="10"/>
  <c r="AJ87" i="10"/>
  <c r="AI87" i="10"/>
  <c r="AH87" i="10"/>
  <c r="AG87" i="10"/>
  <c r="AF87" i="10"/>
  <c r="AE87" i="10"/>
  <c r="AD87" i="10"/>
  <c r="AC87" i="10"/>
  <c r="AB87" i="10"/>
  <c r="AA87" i="10"/>
  <c r="Z87" i="10"/>
  <c r="Y87" i="10"/>
  <c r="X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AS86" i="10"/>
  <c r="AR86" i="10"/>
  <c r="AQ86" i="10"/>
  <c r="AP86" i="10"/>
  <c r="AO86" i="10"/>
  <c r="AN86" i="10"/>
  <c r="AM86" i="10"/>
  <c r="AL86" i="10"/>
  <c r="AK86" i="10"/>
  <c r="AJ86" i="10"/>
  <c r="AI86" i="10"/>
  <c r="AH86" i="10"/>
  <c r="AG86" i="10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AS85" i="10"/>
  <c r="AR85" i="10"/>
  <c r="AQ85" i="10"/>
  <c r="AP85" i="10"/>
  <c r="AO85" i="10"/>
  <c r="AN85" i="10"/>
  <c r="AM85" i="10"/>
  <c r="AL85" i="10"/>
  <c r="AK85" i="10"/>
  <c r="AJ85" i="10"/>
  <c r="AI85" i="10"/>
  <c r="AH85" i="10"/>
  <c r="AG85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AS84" i="10"/>
  <c r="AR84" i="10"/>
  <c r="AQ84" i="10"/>
  <c r="AP84" i="10"/>
  <c r="AO84" i="10"/>
  <c r="AN84" i="10"/>
  <c r="AM84" i="10"/>
  <c r="AL84" i="10"/>
  <c r="AK84" i="10"/>
  <c r="AJ84" i="10"/>
  <c r="AI84" i="10"/>
  <c r="AH84" i="10"/>
  <c r="AG84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AS83" i="10"/>
  <c r="AR83" i="10"/>
  <c r="AQ83" i="10"/>
  <c r="AP83" i="10"/>
  <c r="AO83" i="10"/>
  <c r="AN83" i="10"/>
  <c r="AM83" i="10"/>
  <c r="AL83" i="10"/>
  <c r="AK83" i="10"/>
  <c r="AJ83" i="10"/>
  <c r="AI83" i="10"/>
  <c r="AH83" i="10"/>
  <c r="AG83" i="10"/>
  <c r="AF83" i="10"/>
  <c r="AE83" i="10"/>
  <c r="AC83" i="10"/>
  <c r="AB83" i="10"/>
  <c r="AA83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AS82" i="10"/>
  <c r="AR82" i="10"/>
  <c r="AQ82" i="10"/>
  <c r="AP82" i="10"/>
  <c r="AO82" i="10"/>
  <c r="AN82" i="10"/>
  <c r="AM82" i="10"/>
  <c r="AL82" i="10"/>
  <c r="AK82" i="10"/>
  <c r="AJ82" i="10"/>
  <c r="AI82" i="10"/>
  <c r="AH82" i="10"/>
  <c r="AG82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AS81" i="10"/>
  <c r="AR81" i="10"/>
  <c r="AQ81" i="10"/>
  <c r="AP81" i="10"/>
  <c r="AO81" i="10"/>
  <c r="AN81" i="10"/>
  <c r="AM81" i="10"/>
  <c r="AL81" i="10"/>
  <c r="AK81" i="10"/>
  <c r="AJ81" i="10"/>
  <c r="AI81" i="10"/>
  <c r="AH81" i="10"/>
  <c r="AG81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AS80" i="10"/>
  <c r="AR80" i="10"/>
  <c r="AQ80" i="10"/>
  <c r="AP80" i="10"/>
  <c r="AO80" i="10"/>
  <c r="AN80" i="10"/>
  <c r="AM80" i="10"/>
  <c r="AL80" i="10"/>
  <c r="AK80" i="10"/>
  <c r="AJ80" i="10"/>
  <c r="AI80" i="10"/>
  <c r="AH80" i="10"/>
  <c r="AG80" i="10"/>
  <c r="AF80" i="10"/>
  <c r="AE80" i="10"/>
  <c r="AD80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AS79" i="10"/>
  <c r="AR79" i="10"/>
  <c r="AQ79" i="10"/>
  <c r="AP79" i="10"/>
  <c r="AO79" i="10"/>
  <c r="AN79" i="10"/>
  <c r="AM79" i="10"/>
  <c r="AL79" i="10"/>
  <c r="AK79" i="10"/>
  <c r="AJ79" i="10"/>
  <c r="AI79" i="10"/>
  <c r="AH79" i="10"/>
  <c r="AG79" i="10"/>
  <c r="AF79" i="10"/>
  <c r="AE79" i="10"/>
  <c r="AD79" i="10"/>
  <c r="AC79" i="10"/>
  <c r="AB79" i="10"/>
  <c r="AA79" i="10"/>
  <c r="Z79" i="10"/>
  <c r="Y79" i="10"/>
  <c r="X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AS78" i="10"/>
  <c r="AR78" i="10"/>
  <c r="AQ78" i="10"/>
  <c r="AP78" i="10"/>
  <c r="AO78" i="10"/>
  <c r="AN78" i="10"/>
  <c r="AM78" i="10"/>
  <c r="AL78" i="10"/>
  <c r="AK78" i="10"/>
  <c r="AJ78" i="10"/>
  <c r="AI78" i="10"/>
  <c r="AH78" i="10"/>
  <c r="AG78" i="10"/>
  <c r="AF78" i="10"/>
  <c r="AE78" i="10"/>
  <c r="AD78" i="10"/>
  <c r="AC78" i="10"/>
  <c r="AB78" i="10"/>
  <c r="AA78" i="10"/>
  <c r="Z78" i="10"/>
  <c r="Y78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AS77" i="10"/>
  <c r="AR77" i="10"/>
  <c r="AQ77" i="10"/>
  <c r="AP77" i="10"/>
  <c r="AO77" i="10"/>
  <c r="AN77" i="10"/>
  <c r="AM77" i="10"/>
  <c r="AL77" i="10"/>
  <c r="AK77" i="10"/>
  <c r="AJ77" i="10"/>
  <c r="AI77" i="10"/>
  <c r="AH77" i="10"/>
  <c r="AG77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AS76" i="10"/>
  <c r="AR76" i="10"/>
  <c r="AQ76" i="10"/>
  <c r="AP76" i="10"/>
  <c r="AO76" i="10"/>
  <c r="AN76" i="10"/>
  <c r="AM76" i="10"/>
  <c r="AL76" i="10"/>
  <c r="AK76" i="10"/>
  <c r="AJ76" i="10"/>
  <c r="AI76" i="10"/>
  <c r="AH76" i="10"/>
  <c r="AG76" i="10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AS74" i="10"/>
  <c r="AR74" i="10"/>
  <c r="AQ74" i="10"/>
  <c r="AP74" i="10"/>
  <c r="AO74" i="10"/>
  <c r="AN74" i="10"/>
  <c r="AM74" i="10"/>
  <c r="AL74" i="10"/>
  <c r="AK74" i="10"/>
  <c r="AJ74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AS73" i="10"/>
  <c r="AR73" i="10"/>
  <c r="AQ73" i="10"/>
  <c r="AP73" i="10"/>
  <c r="AO73" i="10"/>
  <c r="AN73" i="10"/>
  <c r="AM73" i="10"/>
  <c r="AL73" i="10"/>
  <c r="AK73" i="10"/>
  <c r="AJ73" i="10"/>
  <c r="AI73" i="10"/>
  <c r="AH73" i="10"/>
  <c r="AG73" i="10"/>
  <c r="AF73" i="10"/>
  <c r="AE73" i="10"/>
  <c r="AD73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AS72" i="10"/>
  <c r="AR72" i="10"/>
  <c r="AQ72" i="10"/>
  <c r="AP72" i="10"/>
  <c r="AO72" i="10"/>
  <c r="AN72" i="10"/>
  <c r="AM72" i="10"/>
  <c r="AL72" i="10"/>
  <c r="AK72" i="10"/>
  <c r="AJ72" i="10"/>
  <c r="AI72" i="10"/>
  <c r="AH72" i="10"/>
  <c r="AG72" i="10"/>
  <c r="AF72" i="10"/>
  <c r="AE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AS71" i="10"/>
  <c r="AR71" i="10"/>
  <c r="AQ71" i="10"/>
  <c r="AP71" i="10"/>
  <c r="AO71" i="10"/>
  <c r="AN71" i="10"/>
  <c r="AM71" i="10"/>
  <c r="AL71" i="10"/>
  <c r="AK71" i="10"/>
  <c r="AJ71" i="10"/>
  <c r="AI71" i="10"/>
  <c r="AH71" i="10"/>
  <c r="AG71" i="10"/>
  <c r="AF71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AS70" i="10"/>
  <c r="AR70" i="10"/>
  <c r="AQ70" i="10"/>
  <c r="AP70" i="10"/>
  <c r="AO70" i="10"/>
  <c r="AN70" i="10"/>
  <c r="AM70" i="10"/>
  <c r="AL70" i="10"/>
  <c r="AK70" i="10"/>
  <c r="AJ70" i="10"/>
  <c r="AI70" i="10"/>
  <c r="AH70" i="10"/>
  <c r="AG70" i="10"/>
  <c r="AF70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AS69" i="10"/>
  <c r="AR69" i="10"/>
  <c r="AQ69" i="10"/>
  <c r="AP69" i="10"/>
  <c r="AO69" i="10"/>
  <c r="AN69" i="10"/>
  <c r="AM69" i="10"/>
  <c r="AL69" i="10"/>
  <c r="AK69" i="10"/>
  <c r="AJ69" i="10"/>
  <c r="AI69" i="10"/>
  <c r="AH69" i="10"/>
  <c r="AG69" i="10"/>
  <c r="AF69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AS68" i="10"/>
  <c r="AR68" i="10"/>
  <c r="AQ68" i="10"/>
  <c r="AP68" i="10"/>
  <c r="AO68" i="10"/>
  <c r="AN68" i="10"/>
  <c r="AM68" i="10"/>
  <c r="AL68" i="10"/>
  <c r="AK68" i="10"/>
  <c r="AJ68" i="10"/>
  <c r="AI68" i="10"/>
  <c r="AH68" i="10"/>
  <c r="AG68" i="10"/>
  <c r="AF68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AS66" i="10"/>
  <c r="AR66" i="10"/>
  <c r="AQ66" i="10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AS65" i="10"/>
  <c r="AR65" i="10"/>
  <c r="AQ65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AS64" i="10"/>
  <c r="AR64" i="10"/>
  <c r="AQ64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AS63" i="10"/>
  <c r="AR63" i="10"/>
  <c r="AQ63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AS59" i="10"/>
  <c r="AR59" i="10"/>
  <c r="AQ59" i="10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S4" i="10"/>
  <c r="AS122" i="10" s="1"/>
  <c r="AR4" i="10"/>
  <c r="AQ4" i="10"/>
  <c r="AP4" i="10"/>
  <c r="AO4" i="10"/>
  <c r="AN4" i="10"/>
  <c r="AM4" i="10"/>
  <c r="AL4" i="10"/>
  <c r="AK4" i="10"/>
  <c r="AK122" i="10" s="1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U122" i="10" s="1"/>
  <c r="T4" i="10"/>
  <c r="S4" i="10"/>
  <c r="R4" i="10"/>
  <c r="Q4" i="10"/>
  <c r="P4" i="10"/>
  <c r="O4" i="10"/>
  <c r="N4" i="10"/>
  <c r="M4" i="10"/>
  <c r="M122" i="10" s="1"/>
  <c r="L4" i="10"/>
  <c r="K4" i="10"/>
  <c r="J4" i="10"/>
  <c r="I4" i="10"/>
  <c r="H4" i="10"/>
  <c r="G122" i="10"/>
  <c r="E122" i="10"/>
  <c r="DD121" i="9"/>
  <c r="DD120" i="9"/>
  <c r="DD119" i="9"/>
  <c r="DD118" i="9"/>
  <c r="DD117" i="9"/>
  <c r="DD116" i="9"/>
  <c r="DD115" i="9"/>
  <c r="DD114" i="9"/>
  <c r="DD113" i="9"/>
  <c r="DD112" i="9"/>
  <c r="DD111" i="9"/>
  <c r="DD110" i="9"/>
  <c r="DD109" i="9"/>
  <c r="DD108" i="9"/>
  <c r="DD107" i="9"/>
  <c r="DD106" i="9"/>
  <c r="DD105" i="9"/>
  <c r="DD104" i="9"/>
  <c r="DD103" i="9"/>
  <c r="DD102" i="9"/>
  <c r="DD101" i="9"/>
  <c r="DD100" i="9"/>
  <c r="DD99" i="9"/>
  <c r="DD98" i="9"/>
  <c r="DD97" i="9"/>
  <c r="DD96" i="9"/>
  <c r="DD95" i="9"/>
  <c r="DD94" i="9"/>
  <c r="DD93" i="9"/>
  <c r="DD92" i="9"/>
  <c r="DD91" i="9"/>
  <c r="DD90" i="9"/>
  <c r="DD89" i="9"/>
  <c r="DD88" i="9"/>
  <c r="DD87" i="9"/>
  <c r="DD86" i="9"/>
  <c r="DD85" i="9"/>
  <c r="DD84" i="9"/>
  <c r="DD83" i="9"/>
  <c r="DD82" i="9"/>
  <c r="DD81" i="9"/>
  <c r="DD80" i="9"/>
  <c r="DD79" i="9"/>
  <c r="DD78" i="9"/>
  <c r="DD77" i="9"/>
  <c r="DD76" i="9"/>
  <c r="DD75" i="9"/>
  <c r="DD74" i="9"/>
  <c r="DD73" i="9"/>
  <c r="DD72" i="9"/>
  <c r="DD71" i="9"/>
  <c r="DD70" i="9"/>
  <c r="DD69" i="9"/>
  <c r="DD68" i="9"/>
  <c r="DD67" i="9"/>
  <c r="DD66" i="9"/>
  <c r="DD65" i="9"/>
  <c r="DD64" i="9"/>
  <c r="DD63" i="9"/>
  <c r="DD62" i="9"/>
  <c r="DD61" i="9"/>
  <c r="DD60" i="9"/>
  <c r="DD59" i="9"/>
  <c r="DD58" i="9"/>
  <c r="DD57" i="9"/>
  <c r="DD56" i="9"/>
  <c r="DD55" i="9"/>
  <c r="DD54" i="9"/>
  <c r="DD53" i="9"/>
  <c r="DD52" i="9"/>
  <c r="DD51" i="9"/>
  <c r="DD50" i="9"/>
  <c r="DD49" i="9"/>
  <c r="DD48" i="9"/>
  <c r="DD47" i="9"/>
  <c r="DD46" i="9"/>
  <c r="DD45" i="9"/>
  <c r="DD44" i="9"/>
  <c r="DD43" i="9"/>
  <c r="DD42" i="9"/>
  <c r="DD41" i="9"/>
  <c r="DD40" i="9"/>
  <c r="DD39" i="9"/>
  <c r="DD38" i="9"/>
  <c r="DD37" i="9"/>
  <c r="DD36" i="9"/>
  <c r="DD35" i="9"/>
  <c r="DD34" i="9"/>
  <c r="DD33" i="9"/>
  <c r="DD32" i="9"/>
  <c r="DD31" i="9"/>
  <c r="DD30" i="9"/>
  <c r="DD29" i="9"/>
  <c r="DD26" i="9"/>
  <c r="DD25" i="9"/>
  <c r="DD24" i="9"/>
  <c r="DD23" i="9"/>
  <c r="DD22" i="9"/>
  <c r="DD20" i="9"/>
  <c r="DD19" i="9"/>
  <c r="DD18" i="9"/>
  <c r="DD17" i="9"/>
  <c r="DD16" i="9"/>
  <c r="DD15" i="9"/>
  <c r="DD14" i="9"/>
  <c r="DD13" i="9"/>
  <c r="DD12" i="9"/>
  <c r="DD11" i="9"/>
  <c r="DD10" i="9"/>
  <c r="DD9" i="9"/>
  <c r="DD8" i="9"/>
  <c r="DD7" i="9"/>
  <c r="DD6" i="9"/>
  <c r="DD5" i="9"/>
  <c r="DD4" i="9"/>
  <c r="DB121" i="9"/>
  <c r="DB121" i="10" s="1"/>
  <c r="DA121" i="9"/>
  <c r="DA121" i="10" s="1"/>
  <c r="CZ121" i="9"/>
  <c r="CZ121" i="10" s="1"/>
  <c r="CY121" i="9"/>
  <c r="CY121" i="10" s="1"/>
  <c r="DB120" i="9"/>
  <c r="DB120" i="10" s="1"/>
  <c r="DA120" i="9"/>
  <c r="DA120" i="10" s="1"/>
  <c r="CZ120" i="9"/>
  <c r="CZ120" i="10" s="1"/>
  <c r="CY120" i="9"/>
  <c r="CY120" i="10" s="1"/>
  <c r="DB119" i="9"/>
  <c r="DB119" i="10" s="1"/>
  <c r="DA119" i="9"/>
  <c r="DA119" i="10" s="1"/>
  <c r="CZ119" i="9"/>
  <c r="CZ119" i="10" s="1"/>
  <c r="CY119" i="9"/>
  <c r="CY119" i="10" s="1"/>
  <c r="DB118" i="9"/>
  <c r="DB118" i="10" s="1"/>
  <c r="DA118" i="9"/>
  <c r="DA118" i="10" s="1"/>
  <c r="CZ118" i="9"/>
  <c r="CZ118" i="10" s="1"/>
  <c r="CY118" i="9"/>
  <c r="CY118" i="10" s="1"/>
  <c r="DB117" i="9"/>
  <c r="DB117" i="10" s="1"/>
  <c r="DA117" i="9"/>
  <c r="DA117" i="10" s="1"/>
  <c r="CZ117" i="9"/>
  <c r="CZ117" i="10" s="1"/>
  <c r="CY117" i="9"/>
  <c r="CY117" i="10" s="1"/>
  <c r="DB116" i="9"/>
  <c r="DB116" i="10" s="1"/>
  <c r="DA116" i="9"/>
  <c r="DA116" i="10" s="1"/>
  <c r="CZ116" i="9"/>
  <c r="CZ116" i="10" s="1"/>
  <c r="CY116" i="9"/>
  <c r="CY116" i="10" s="1"/>
  <c r="DB115" i="9"/>
  <c r="DB115" i="10" s="1"/>
  <c r="DA115" i="9"/>
  <c r="DA115" i="10" s="1"/>
  <c r="CZ115" i="9"/>
  <c r="CZ115" i="10" s="1"/>
  <c r="CY115" i="9"/>
  <c r="CY115" i="10" s="1"/>
  <c r="DB114" i="9"/>
  <c r="DB114" i="10" s="1"/>
  <c r="DA114" i="9"/>
  <c r="DA114" i="10" s="1"/>
  <c r="CZ114" i="9"/>
  <c r="CZ114" i="10" s="1"/>
  <c r="CY114" i="9"/>
  <c r="CY114" i="10" s="1"/>
  <c r="DB113" i="9"/>
  <c r="DB113" i="10" s="1"/>
  <c r="DA113" i="9"/>
  <c r="DA113" i="10" s="1"/>
  <c r="CZ113" i="9"/>
  <c r="CZ113" i="10" s="1"/>
  <c r="CY113" i="9"/>
  <c r="CY113" i="10" s="1"/>
  <c r="DB112" i="9"/>
  <c r="DB112" i="10" s="1"/>
  <c r="DA112" i="9"/>
  <c r="DA112" i="10" s="1"/>
  <c r="CZ112" i="9"/>
  <c r="CZ112" i="10" s="1"/>
  <c r="CY112" i="9"/>
  <c r="CY112" i="10" s="1"/>
  <c r="DB111" i="9"/>
  <c r="DB111" i="10" s="1"/>
  <c r="DA111" i="9"/>
  <c r="DA111" i="10" s="1"/>
  <c r="CZ111" i="9"/>
  <c r="CZ111" i="10" s="1"/>
  <c r="CY111" i="9"/>
  <c r="CY111" i="10" s="1"/>
  <c r="DB110" i="9"/>
  <c r="DB110" i="10" s="1"/>
  <c r="DA110" i="9"/>
  <c r="DA110" i="10" s="1"/>
  <c r="CZ110" i="9"/>
  <c r="CZ110" i="10" s="1"/>
  <c r="CY110" i="9"/>
  <c r="CY110" i="10" s="1"/>
  <c r="DB109" i="9"/>
  <c r="DB109" i="10" s="1"/>
  <c r="DA109" i="9"/>
  <c r="DA109" i="10" s="1"/>
  <c r="CZ109" i="9"/>
  <c r="CZ109" i="10" s="1"/>
  <c r="CY109" i="9"/>
  <c r="CY109" i="10" s="1"/>
  <c r="DB108" i="9"/>
  <c r="DB108" i="10" s="1"/>
  <c r="DA108" i="9"/>
  <c r="DA108" i="10" s="1"/>
  <c r="CZ108" i="9"/>
  <c r="CZ108" i="10" s="1"/>
  <c r="CY108" i="9"/>
  <c r="CY108" i="10" s="1"/>
  <c r="DB107" i="9"/>
  <c r="DB107" i="10" s="1"/>
  <c r="DA107" i="9"/>
  <c r="DA107" i="10" s="1"/>
  <c r="CZ107" i="9"/>
  <c r="CZ107" i="10" s="1"/>
  <c r="CY107" i="9"/>
  <c r="CY107" i="10" s="1"/>
  <c r="DB106" i="9"/>
  <c r="DB106" i="10" s="1"/>
  <c r="DA106" i="9"/>
  <c r="DA106" i="10" s="1"/>
  <c r="CZ106" i="9"/>
  <c r="CZ106" i="10" s="1"/>
  <c r="CY106" i="9"/>
  <c r="CY106" i="10" s="1"/>
  <c r="DB105" i="9"/>
  <c r="DB105" i="10" s="1"/>
  <c r="DA105" i="9"/>
  <c r="DA105" i="10" s="1"/>
  <c r="CZ105" i="9"/>
  <c r="CZ105" i="10" s="1"/>
  <c r="CY105" i="9"/>
  <c r="CY105" i="10" s="1"/>
  <c r="DB104" i="9"/>
  <c r="DB104" i="10" s="1"/>
  <c r="DA104" i="9"/>
  <c r="DA104" i="10" s="1"/>
  <c r="CZ104" i="9"/>
  <c r="CZ104" i="10" s="1"/>
  <c r="CY104" i="9"/>
  <c r="CY104" i="10" s="1"/>
  <c r="DB103" i="9"/>
  <c r="DB103" i="10" s="1"/>
  <c r="DA103" i="9"/>
  <c r="DA103" i="10" s="1"/>
  <c r="CZ103" i="9"/>
  <c r="CZ103" i="10" s="1"/>
  <c r="CY103" i="9"/>
  <c r="CY103" i="10" s="1"/>
  <c r="DB102" i="9"/>
  <c r="DB102" i="10" s="1"/>
  <c r="DA102" i="9"/>
  <c r="DA102" i="10" s="1"/>
  <c r="CZ102" i="9"/>
  <c r="CZ102" i="10" s="1"/>
  <c r="CY102" i="9"/>
  <c r="CY102" i="10" s="1"/>
  <c r="DB101" i="9"/>
  <c r="DB101" i="10" s="1"/>
  <c r="DA101" i="9"/>
  <c r="DA101" i="10" s="1"/>
  <c r="CZ101" i="9"/>
  <c r="CZ101" i="10" s="1"/>
  <c r="CY101" i="9"/>
  <c r="CY101" i="10" s="1"/>
  <c r="DB100" i="9"/>
  <c r="DB100" i="10" s="1"/>
  <c r="DA100" i="9"/>
  <c r="DA100" i="10" s="1"/>
  <c r="CZ100" i="9"/>
  <c r="CZ100" i="10" s="1"/>
  <c r="CY100" i="9"/>
  <c r="CY100" i="10" s="1"/>
  <c r="DB99" i="9"/>
  <c r="DB99" i="10" s="1"/>
  <c r="DA99" i="9"/>
  <c r="DA99" i="10" s="1"/>
  <c r="CZ99" i="9"/>
  <c r="CZ99" i="10" s="1"/>
  <c r="CY99" i="9"/>
  <c r="CY99" i="10" s="1"/>
  <c r="DB98" i="9"/>
  <c r="DB98" i="10" s="1"/>
  <c r="DA98" i="9"/>
  <c r="DA98" i="10" s="1"/>
  <c r="CZ98" i="9"/>
  <c r="CZ98" i="10" s="1"/>
  <c r="CY98" i="9"/>
  <c r="CY98" i="10" s="1"/>
  <c r="DB97" i="9"/>
  <c r="DB97" i="10" s="1"/>
  <c r="DA97" i="9"/>
  <c r="DA97" i="10" s="1"/>
  <c r="CZ97" i="9"/>
  <c r="CZ97" i="10" s="1"/>
  <c r="CY97" i="9"/>
  <c r="CY97" i="10" s="1"/>
  <c r="DB96" i="9"/>
  <c r="DB96" i="10" s="1"/>
  <c r="DA96" i="9"/>
  <c r="DA96" i="10" s="1"/>
  <c r="CZ96" i="9"/>
  <c r="CZ96" i="10" s="1"/>
  <c r="CY96" i="9"/>
  <c r="CY96" i="10" s="1"/>
  <c r="DB95" i="9"/>
  <c r="DB95" i="10" s="1"/>
  <c r="DA95" i="9"/>
  <c r="DA95" i="10" s="1"/>
  <c r="CZ95" i="9"/>
  <c r="CZ95" i="10" s="1"/>
  <c r="CY95" i="9"/>
  <c r="CY95" i="10" s="1"/>
  <c r="DB94" i="9"/>
  <c r="DB94" i="10" s="1"/>
  <c r="DA94" i="9"/>
  <c r="DA94" i="10" s="1"/>
  <c r="CZ94" i="9"/>
  <c r="CZ94" i="10" s="1"/>
  <c r="CY94" i="9"/>
  <c r="CY94" i="10" s="1"/>
  <c r="DB93" i="9"/>
  <c r="DB93" i="10" s="1"/>
  <c r="DA93" i="9"/>
  <c r="DA93" i="10" s="1"/>
  <c r="CZ93" i="9"/>
  <c r="CZ93" i="10" s="1"/>
  <c r="CY93" i="9"/>
  <c r="CY93" i="10" s="1"/>
  <c r="DB92" i="9"/>
  <c r="DB92" i="10" s="1"/>
  <c r="DA92" i="9"/>
  <c r="DA92" i="10" s="1"/>
  <c r="CZ92" i="9"/>
  <c r="CZ92" i="10" s="1"/>
  <c r="CY92" i="9"/>
  <c r="CY92" i="10" s="1"/>
  <c r="DB91" i="9"/>
  <c r="DB91" i="10" s="1"/>
  <c r="DA91" i="9"/>
  <c r="DA91" i="10" s="1"/>
  <c r="CZ91" i="9"/>
  <c r="CZ91" i="10" s="1"/>
  <c r="CY91" i="9"/>
  <c r="CY91" i="10" s="1"/>
  <c r="DB90" i="9"/>
  <c r="DB90" i="10" s="1"/>
  <c r="DA90" i="9"/>
  <c r="DA90" i="10" s="1"/>
  <c r="CZ90" i="9"/>
  <c r="CZ90" i="10" s="1"/>
  <c r="CY90" i="9"/>
  <c r="CY90" i="10" s="1"/>
  <c r="DB89" i="9"/>
  <c r="DB89" i="10" s="1"/>
  <c r="DA89" i="9"/>
  <c r="DA89" i="10" s="1"/>
  <c r="CZ89" i="9"/>
  <c r="CZ89" i="10" s="1"/>
  <c r="CY89" i="9"/>
  <c r="CY89" i="10" s="1"/>
  <c r="DB88" i="9"/>
  <c r="DB88" i="10" s="1"/>
  <c r="DA88" i="9"/>
  <c r="DA88" i="10" s="1"/>
  <c r="CZ88" i="9"/>
  <c r="CZ88" i="10" s="1"/>
  <c r="CY88" i="9"/>
  <c r="CY88" i="10" s="1"/>
  <c r="DB87" i="9"/>
  <c r="DB87" i="10" s="1"/>
  <c r="DA87" i="9"/>
  <c r="DA87" i="10" s="1"/>
  <c r="CZ87" i="9"/>
  <c r="CZ87" i="10" s="1"/>
  <c r="CY87" i="9"/>
  <c r="CY87" i="10" s="1"/>
  <c r="DB86" i="9"/>
  <c r="DB86" i="10" s="1"/>
  <c r="DA86" i="9"/>
  <c r="DA86" i="10" s="1"/>
  <c r="CZ86" i="9"/>
  <c r="CZ86" i="10" s="1"/>
  <c r="CY86" i="9"/>
  <c r="CY86" i="10" s="1"/>
  <c r="DB85" i="9"/>
  <c r="DB85" i="10" s="1"/>
  <c r="DA85" i="9"/>
  <c r="DA85" i="10" s="1"/>
  <c r="CZ85" i="9"/>
  <c r="CZ85" i="10" s="1"/>
  <c r="CY85" i="9"/>
  <c r="CY85" i="10" s="1"/>
  <c r="DB84" i="9"/>
  <c r="DB84" i="10" s="1"/>
  <c r="DA84" i="9"/>
  <c r="DA84" i="10" s="1"/>
  <c r="CZ84" i="9"/>
  <c r="CZ84" i="10" s="1"/>
  <c r="CY84" i="9"/>
  <c r="CY84" i="10" s="1"/>
  <c r="DB83" i="9"/>
  <c r="DB83" i="10" s="1"/>
  <c r="DA83" i="9"/>
  <c r="DA83" i="10" s="1"/>
  <c r="CZ83" i="9"/>
  <c r="CZ83" i="10" s="1"/>
  <c r="CY83" i="9"/>
  <c r="CY83" i="10" s="1"/>
  <c r="DB82" i="9"/>
  <c r="DB82" i="10" s="1"/>
  <c r="DA82" i="9"/>
  <c r="DA82" i="10" s="1"/>
  <c r="CZ82" i="9"/>
  <c r="CZ82" i="10" s="1"/>
  <c r="CY82" i="9"/>
  <c r="CY82" i="10" s="1"/>
  <c r="DB81" i="9"/>
  <c r="DB81" i="10" s="1"/>
  <c r="DA81" i="9"/>
  <c r="DA81" i="10" s="1"/>
  <c r="CZ81" i="9"/>
  <c r="CZ81" i="10" s="1"/>
  <c r="CY81" i="9"/>
  <c r="CY81" i="10" s="1"/>
  <c r="DB80" i="9"/>
  <c r="DB80" i="10" s="1"/>
  <c r="DA80" i="9"/>
  <c r="DA80" i="10" s="1"/>
  <c r="CZ80" i="9"/>
  <c r="CZ80" i="10" s="1"/>
  <c r="CY80" i="9"/>
  <c r="CY80" i="10" s="1"/>
  <c r="DB79" i="9"/>
  <c r="DB79" i="10" s="1"/>
  <c r="DA79" i="9"/>
  <c r="DA79" i="10" s="1"/>
  <c r="CZ79" i="9"/>
  <c r="CZ79" i="10" s="1"/>
  <c r="CY79" i="9"/>
  <c r="CY79" i="10" s="1"/>
  <c r="DB78" i="9"/>
  <c r="DB78" i="10" s="1"/>
  <c r="DA78" i="9"/>
  <c r="DA78" i="10" s="1"/>
  <c r="CZ78" i="9"/>
  <c r="CZ78" i="10" s="1"/>
  <c r="CY78" i="9"/>
  <c r="CY78" i="10" s="1"/>
  <c r="DB77" i="9"/>
  <c r="DB77" i="10" s="1"/>
  <c r="DA77" i="9"/>
  <c r="DA77" i="10" s="1"/>
  <c r="CZ77" i="9"/>
  <c r="CZ77" i="10" s="1"/>
  <c r="CY77" i="9"/>
  <c r="CY77" i="10" s="1"/>
  <c r="DB76" i="9"/>
  <c r="DB76" i="10" s="1"/>
  <c r="DA76" i="9"/>
  <c r="DA76" i="10" s="1"/>
  <c r="CZ76" i="9"/>
  <c r="CZ76" i="10" s="1"/>
  <c r="CY76" i="9"/>
  <c r="CY76" i="10" s="1"/>
  <c r="DB75" i="9"/>
  <c r="DB75" i="10" s="1"/>
  <c r="DA75" i="9"/>
  <c r="DA75" i="10" s="1"/>
  <c r="CZ75" i="9"/>
  <c r="CZ75" i="10" s="1"/>
  <c r="CY75" i="9"/>
  <c r="CY75" i="10" s="1"/>
  <c r="DB74" i="9"/>
  <c r="DB74" i="10" s="1"/>
  <c r="DA74" i="9"/>
  <c r="DA74" i="10" s="1"/>
  <c r="CZ74" i="9"/>
  <c r="CZ74" i="10" s="1"/>
  <c r="CY74" i="9"/>
  <c r="CY74" i="10" s="1"/>
  <c r="DB73" i="9"/>
  <c r="DB73" i="10" s="1"/>
  <c r="DA73" i="9"/>
  <c r="DA73" i="10" s="1"/>
  <c r="CZ73" i="9"/>
  <c r="CZ73" i="10" s="1"/>
  <c r="CY73" i="9"/>
  <c r="CY73" i="10" s="1"/>
  <c r="DB72" i="9"/>
  <c r="DB72" i="10" s="1"/>
  <c r="DA72" i="9"/>
  <c r="DA72" i="10" s="1"/>
  <c r="CZ72" i="9"/>
  <c r="CZ72" i="10" s="1"/>
  <c r="CY72" i="9"/>
  <c r="CY72" i="10" s="1"/>
  <c r="DB71" i="9"/>
  <c r="DB71" i="10" s="1"/>
  <c r="DA71" i="9"/>
  <c r="DA71" i="10" s="1"/>
  <c r="CZ71" i="9"/>
  <c r="CZ71" i="10" s="1"/>
  <c r="CY71" i="9"/>
  <c r="CY71" i="10" s="1"/>
  <c r="DB70" i="9"/>
  <c r="DB70" i="10" s="1"/>
  <c r="DA70" i="9"/>
  <c r="DA70" i="10" s="1"/>
  <c r="CZ70" i="9"/>
  <c r="CZ70" i="10" s="1"/>
  <c r="CY70" i="9"/>
  <c r="CY70" i="10" s="1"/>
  <c r="DB69" i="9"/>
  <c r="DB69" i="10" s="1"/>
  <c r="DA69" i="9"/>
  <c r="DA69" i="10" s="1"/>
  <c r="CZ69" i="9"/>
  <c r="CZ69" i="10" s="1"/>
  <c r="CY69" i="9"/>
  <c r="CY69" i="10" s="1"/>
  <c r="DB68" i="9"/>
  <c r="DB68" i="10" s="1"/>
  <c r="DA68" i="9"/>
  <c r="DA68" i="10" s="1"/>
  <c r="CZ68" i="9"/>
  <c r="CZ68" i="10" s="1"/>
  <c r="CY68" i="9"/>
  <c r="CY68" i="10" s="1"/>
  <c r="DB67" i="9"/>
  <c r="DB67" i="10" s="1"/>
  <c r="DA67" i="9"/>
  <c r="DA67" i="10" s="1"/>
  <c r="CZ67" i="9"/>
  <c r="CZ67" i="10" s="1"/>
  <c r="CY67" i="9"/>
  <c r="CY67" i="10" s="1"/>
  <c r="DB66" i="9"/>
  <c r="DB66" i="10" s="1"/>
  <c r="DA66" i="9"/>
  <c r="DA66" i="10" s="1"/>
  <c r="CZ66" i="9"/>
  <c r="CZ66" i="10" s="1"/>
  <c r="CY66" i="9"/>
  <c r="CY66" i="10" s="1"/>
  <c r="DB65" i="9"/>
  <c r="DB65" i="10" s="1"/>
  <c r="DA65" i="9"/>
  <c r="DA65" i="10" s="1"/>
  <c r="CZ65" i="9"/>
  <c r="CZ65" i="10" s="1"/>
  <c r="CY65" i="9"/>
  <c r="CY65" i="10" s="1"/>
  <c r="DB64" i="9"/>
  <c r="DB64" i="10" s="1"/>
  <c r="DA64" i="9"/>
  <c r="DA64" i="10" s="1"/>
  <c r="CZ64" i="9"/>
  <c r="CZ64" i="10" s="1"/>
  <c r="CY64" i="9"/>
  <c r="CY64" i="10" s="1"/>
  <c r="DB63" i="9"/>
  <c r="DB63" i="10" s="1"/>
  <c r="DA63" i="9"/>
  <c r="DA63" i="10" s="1"/>
  <c r="CZ63" i="9"/>
  <c r="CZ63" i="10" s="1"/>
  <c r="CY63" i="9"/>
  <c r="CY63" i="10" s="1"/>
  <c r="DB62" i="9"/>
  <c r="DB62" i="10" s="1"/>
  <c r="DA62" i="9"/>
  <c r="DA62" i="10" s="1"/>
  <c r="CZ62" i="9"/>
  <c r="CZ62" i="10" s="1"/>
  <c r="CY62" i="9"/>
  <c r="CY62" i="10" s="1"/>
  <c r="DB61" i="9"/>
  <c r="DB61" i="10" s="1"/>
  <c r="DA61" i="9"/>
  <c r="DA61" i="10" s="1"/>
  <c r="CZ61" i="9"/>
  <c r="CZ61" i="10" s="1"/>
  <c r="CY61" i="9"/>
  <c r="CY61" i="10" s="1"/>
  <c r="DB60" i="9"/>
  <c r="DB60" i="10" s="1"/>
  <c r="DA60" i="9"/>
  <c r="DA60" i="10" s="1"/>
  <c r="CZ60" i="9"/>
  <c r="CZ60" i="10" s="1"/>
  <c r="CY60" i="9"/>
  <c r="CY60" i="10" s="1"/>
  <c r="DB59" i="9"/>
  <c r="DB59" i="10" s="1"/>
  <c r="DA59" i="9"/>
  <c r="DA59" i="10" s="1"/>
  <c r="CZ59" i="9"/>
  <c r="CZ59" i="10" s="1"/>
  <c r="CY59" i="9"/>
  <c r="CY59" i="10" s="1"/>
  <c r="DB58" i="9"/>
  <c r="DB58" i="10" s="1"/>
  <c r="DA58" i="9"/>
  <c r="DA58" i="10" s="1"/>
  <c r="CZ58" i="9"/>
  <c r="CZ58" i="10" s="1"/>
  <c r="CY58" i="9"/>
  <c r="CY58" i="10" s="1"/>
  <c r="DB57" i="9"/>
  <c r="DB57" i="10" s="1"/>
  <c r="DA57" i="9"/>
  <c r="DA57" i="10" s="1"/>
  <c r="CZ57" i="9"/>
  <c r="CZ57" i="10" s="1"/>
  <c r="CY57" i="9"/>
  <c r="CY57" i="10" s="1"/>
  <c r="DB56" i="9"/>
  <c r="DB56" i="10" s="1"/>
  <c r="DA56" i="9"/>
  <c r="DA56" i="10" s="1"/>
  <c r="CZ56" i="9"/>
  <c r="CZ56" i="10" s="1"/>
  <c r="CY56" i="9"/>
  <c r="CY56" i="10" s="1"/>
  <c r="DB55" i="9"/>
  <c r="DB55" i="10" s="1"/>
  <c r="DA55" i="9"/>
  <c r="DA55" i="10" s="1"/>
  <c r="CZ55" i="9"/>
  <c r="CZ55" i="10" s="1"/>
  <c r="CY55" i="9"/>
  <c r="CY55" i="10" s="1"/>
  <c r="DB54" i="9"/>
  <c r="DB54" i="10" s="1"/>
  <c r="DA54" i="9"/>
  <c r="DA54" i="10" s="1"/>
  <c r="CZ54" i="9"/>
  <c r="CZ54" i="10" s="1"/>
  <c r="CY54" i="9"/>
  <c r="CY54" i="10" s="1"/>
  <c r="DB53" i="9"/>
  <c r="DB53" i="10" s="1"/>
  <c r="DA53" i="9"/>
  <c r="DA53" i="10" s="1"/>
  <c r="CZ53" i="9"/>
  <c r="CZ53" i="10" s="1"/>
  <c r="CY53" i="9"/>
  <c r="CY53" i="10" s="1"/>
  <c r="DB52" i="9"/>
  <c r="DB52" i="10" s="1"/>
  <c r="DA52" i="9"/>
  <c r="DA52" i="10" s="1"/>
  <c r="CZ52" i="9"/>
  <c r="CZ52" i="10" s="1"/>
  <c r="CY52" i="9"/>
  <c r="CY52" i="10" s="1"/>
  <c r="DB51" i="9"/>
  <c r="DB51" i="10" s="1"/>
  <c r="DA51" i="9"/>
  <c r="DA51" i="10" s="1"/>
  <c r="CZ51" i="9"/>
  <c r="CZ51" i="10" s="1"/>
  <c r="CY51" i="9"/>
  <c r="CY51" i="10" s="1"/>
  <c r="DB50" i="9"/>
  <c r="DB50" i="10" s="1"/>
  <c r="DA50" i="9"/>
  <c r="DA50" i="10" s="1"/>
  <c r="CZ50" i="9"/>
  <c r="CZ50" i="10" s="1"/>
  <c r="CY50" i="9"/>
  <c r="CY50" i="10" s="1"/>
  <c r="DB49" i="9"/>
  <c r="DB49" i="10" s="1"/>
  <c r="DA49" i="9"/>
  <c r="DA49" i="10" s="1"/>
  <c r="CZ49" i="9"/>
  <c r="CZ49" i="10" s="1"/>
  <c r="CY49" i="9"/>
  <c r="CY49" i="10" s="1"/>
  <c r="DB48" i="9"/>
  <c r="DB48" i="10" s="1"/>
  <c r="DA48" i="9"/>
  <c r="DA48" i="10" s="1"/>
  <c r="CZ48" i="9"/>
  <c r="CZ48" i="10" s="1"/>
  <c r="CY48" i="9"/>
  <c r="CY48" i="10" s="1"/>
  <c r="DB47" i="9"/>
  <c r="DB47" i="10" s="1"/>
  <c r="DA47" i="9"/>
  <c r="DA47" i="10" s="1"/>
  <c r="CZ47" i="9"/>
  <c r="CZ47" i="10" s="1"/>
  <c r="CY47" i="9"/>
  <c r="CY47" i="10" s="1"/>
  <c r="DB46" i="9"/>
  <c r="DB46" i="10" s="1"/>
  <c r="DA46" i="9"/>
  <c r="DA46" i="10" s="1"/>
  <c r="CZ46" i="9"/>
  <c r="CZ46" i="10" s="1"/>
  <c r="CY46" i="9"/>
  <c r="CY46" i="10" s="1"/>
  <c r="DB45" i="9"/>
  <c r="DB45" i="10" s="1"/>
  <c r="DA45" i="9"/>
  <c r="DA45" i="10" s="1"/>
  <c r="CZ45" i="9"/>
  <c r="CZ45" i="10" s="1"/>
  <c r="CY45" i="9"/>
  <c r="CY45" i="10" s="1"/>
  <c r="DB44" i="9"/>
  <c r="DB44" i="10" s="1"/>
  <c r="DA44" i="9"/>
  <c r="DA44" i="10" s="1"/>
  <c r="CZ44" i="9"/>
  <c r="CZ44" i="10" s="1"/>
  <c r="CY44" i="9"/>
  <c r="CY44" i="10" s="1"/>
  <c r="DB43" i="9"/>
  <c r="DB43" i="10" s="1"/>
  <c r="DA43" i="9"/>
  <c r="DA43" i="10" s="1"/>
  <c r="CZ43" i="9"/>
  <c r="CZ43" i="10" s="1"/>
  <c r="CY43" i="9"/>
  <c r="CY43" i="10" s="1"/>
  <c r="DB42" i="9"/>
  <c r="DB42" i="10" s="1"/>
  <c r="DA42" i="9"/>
  <c r="DA42" i="10" s="1"/>
  <c r="CZ42" i="9"/>
  <c r="CZ42" i="10" s="1"/>
  <c r="CY42" i="9"/>
  <c r="CY42" i="10" s="1"/>
  <c r="DB41" i="9"/>
  <c r="DB41" i="10" s="1"/>
  <c r="DA41" i="9"/>
  <c r="DA41" i="10" s="1"/>
  <c r="CZ41" i="9"/>
  <c r="CZ41" i="10" s="1"/>
  <c r="CY41" i="9"/>
  <c r="CY41" i="10" s="1"/>
  <c r="DB40" i="9"/>
  <c r="DB40" i="10" s="1"/>
  <c r="DA40" i="9"/>
  <c r="DA40" i="10" s="1"/>
  <c r="CZ40" i="9"/>
  <c r="CZ40" i="10" s="1"/>
  <c r="CY40" i="9"/>
  <c r="CY40" i="10" s="1"/>
  <c r="DB39" i="9"/>
  <c r="DB39" i="10" s="1"/>
  <c r="DA39" i="9"/>
  <c r="DA39" i="10" s="1"/>
  <c r="CZ39" i="9"/>
  <c r="CZ39" i="10" s="1"/>
  <c r="CY39" i="9"/>
  <c r="CY39" i="10" s="1"/>
  <c r="DB38" i="9"/>
  <c r="DB38" i="10" s="1"/>
  <c r="DA38" i="9"/>
  <c r="DA38" i="10" s="1"/>
  <c r="CZ38" i="9"/>
  <c r="CZ38" i="10" s="1"/>
  <c r="CY38" i="9"/>
  <c r="CY38" i="10" s="1"/>
  <c r="DB37" i="9"/>
  <c r="DB37" i="10" s="1"/>
  <c r="DA37" i="9"/>
  <c r="DA37" i="10" s="1"/>
  <c r="CZ37" i="9"/>
  <c r="CZ37" i="10" s="1"/>
  <c r="CY37" i="9"/>
  <c r="CY37" i="10" s="1"/>
  <c r="DB36" i="9"/>
  <c r="DB36" i="10" s="1"/>
  <c r="DA36" i="9"/>
  <c r="DA36" i="10" s="1"/>
  <c r="CZ36" i="9"/>
  <c r="CZ36" i="10" s="1"/>
  <c r="CY36" i="9"/>
  <c r="CY36" i="10" s="1"/>
  <c r="DB35" i="9"/>
  <c r="DB35" i="10" s="1"/>
  <c r="DA35" i="9"/>
  <c r="DA35" i="10" s="1"/>
  <c r="CZ35" i="9"/>
  <c r="CZ35" i="10" s="1"/>
  <c r="CY35" i="9"/>
  <c r="CY35" i="10" s="1"/>
  <c r="DB34" i="9"/>
  <c r="DB34" i="10" s="1"/>
  <c r="DA34" i="9"/>
  <c r="DA34" i="10" s="1"/>
  <c r="CZ34" i="9"/>
  <c r="CZ34" i="10" s="1"/>
  <c r="CY34" i="9"/>
  <c r="CY34" i="10" s="1"/>
  <c r="DB33" i="9"/>
  <c r="DB33" i="10" s="1"/>
  <c r="DA33" i="9"/>
  <c r="DA33" i="10" s="1"/>
  <c r="CZ33" i="9"/>
  <c r="CZ33" i="10" s="1"/>
  <c r="CY33" i="9"/>
  <c r="CY33" i="10" s="1"/>
  <c r="DB32" i="9"/>
  <c r="DB32" i="10" s="1"/>
  <c r="DA32" i="9"/>
  <c r="DA32" i="10" s="1"/>
  <c r="CZ32" i="9"/>
  <c r="CZ32" i="10" s="1"/>
  <c r="CY32" i="9"/>
  <c r="CY32" i="10" s="1"/>
  <c r="DB31" i="9"/>
  <c r="DB31" i="10" s="1"/>
  <c r="DA31" i="9"/>
  <c r="DA31" i="10" s="1"/>
  <c r="CZ31" i="9"/>
  <c r="CZ31" i="10" s="1"/>
  <c r="CY31" i="9"/>
  <c r="CY31" i="10" s="1"/>
  <c r="DB30" i="9"/>
  <c r="DB30" i="10" s="1"/>
  <c r="DA30" i="9"/>
  <c r="DA30" i="10" s="1"/>
  <c r="CZ30" i="9"/>
  <c r="CZ30" i="10" s="1"/>
  <c r="CY30" i="9"/>
  <c r="CY30" i="10" s="1"/>
  <c r="DB29" i="9"/>
  <c r="DB29" i="10" s="1"/>
  <c r="DA29" i="9"/>
  <c r="DA29" i="10" s="1"/>
  <c r="CZ29" i="9"/>
  <c r="CZ29" i="10" s="1"/>
  <c r="CY29" i="9"/>
  <c r="CY29" i="10" s="1"/>
  <c r="DB28" i="9"/>
  <c r="DB28" i="10" s="1"/>
  <c r="DA28" i="9"/>
  <c r="DA28" i="10" s="1"/>
  <c r="CZ28" i="9"/>
  <c r="CZ28" i="10" s="1"/>
  <c r="CY28" i="9"/>
  <c r="CY28" i="10" s="1"/>
  <c r="DB27" i="9"/>
  <c r="DB27" i="10" s="1"/>
  <c r="DA27" i="9"/>
  <c r="DA27" i="10" s="1"/>
  <c r="CZ27" i="9"/>
  <c r="CZ27" i="10" s="1"/>
  <c r="CY27" i="9"/>
  <c r="CY27" i="10" s="1"/>
  <c r="DB26" i="9"/>
  <c r="DB26" i="10" s="1"/>
  <c r="DA26" i="9"/>
  <c r="DA26" i="10" s="1"/>
  <c r="CZ26" i="9"/>
  <c r="CZ26" i="10" s="1"/>
  <c r="CY26" i="9"/>
  <c r="CY26" i="10" s="1"/>
  <c r="DB25" i="9"/>
  <c r="DB25" i="10" s="1"/>
  <c r="DA25" i="9"/>
  <c r="DA25" i="10" s="1"/>
  <c r="CZ25" i="9"/>
  <c r="CZ25" i="10" s="1"/>
  <c r="CY25" i="9"/>
  <c r="CY25" i="10" s="1"/>
  <c r="DB24" i="9"/>
  <c r="DB24" i="10" s="1"/>
  <c r="DA24" i="9"/>
  <c r="DA24" i="10" s="1"/>
  <c r="CZ24" i="9"/>
  <c r="CZ24" i="10" s="1"/>
  <c r="CY24" i="9"/>
  <c r="CY24" i="10" s="1"/>
  <c r="DB23" i="9"/>
  <c r="DB23" i="10" s="1"/>
  <c r="DA23" i="9"/>
  <c r="DA23" i="10" s="1"/>
  <c r="CZ23" i="9"/>
  <c r="CZ23" i="10" s="1"/>
  <c r="CY23" i="9"/>
  <c r="CY23" i="10" s="1"/>
  <c r="DB22" i="9"/>
  <c r="DB22" i="10" s="1"/>
  <c r="DA22" i="9"/>
  <c r="DA22" i="10" s="1"/>
  <c r="CZ22" i="9"/>
  <c r="CZ22" i="10" s="1"/>
  <c r="CY22" i="9"/>
  <c r="CY22" i="10" s="1"/>
  <c r="DB21" i="9"/>
  <c r="DB21" i="10" s="1"/>
  <c r="DA21" i="9"/>
  <c r="DA21" i="10" s="1"/>
  <c r="CZ21" i="9"/>
  <c r="CZ21" i="10" s="1"/>
  <c r="CY21" i="9"/>
  <c r="CY21" i="10" s="1"/>
  <c r="DB20" i="9"/>
  <c r="DB20" i="10" s="1"/>
  <c r="DA20" i="9"/>
  <c r="DA20" i="10" s="1"/>
  <c r="CZ20" i="9"/>
  <c r="CZ20" i="10" s="1"/>
  <c r="CY20" i="9"/>
  <c r="CY20" i="10" s="1"/>
  <c r="DB19" i="9"/>
  <c r="DB19" i="10" s="1"/>
  <c r="DA19" i="9"/>
  <c r="DA19" i="10" s="1"/>
  <c r="CZ19" i="9"/>
  <c r="CZ19" i="10" s="1"/>
  <c r="CY19" i="9"/>
  <c r="CY19" i="10" s="1"/>
  <c r="DB18" i="9"/>
  <c r="DB18" i="10" s="1"/>
  <c r="DA18" i="9"/>
  <c r="DA18" i="10" s="1"/>
  <c r="CZ18" i="9"/>
  <c r="CZ18" i="10" s="1"/>
  <c r="CY18" i="9"/>
  <c r="CY18" i="10" s="1"/>
  <c r="DB17" i="9"/>
  <c r="DB17" i="10" s="1"/>
  <c r="DA17" i="9"/>
  <c r="DA17" i="10" s="1"/>
  <c r="CZ17" i="9"/>
  <c r="CZ17" i="10" s="1"/>
  <c r="CY17" i="9"/>
  <c r="CY17" i="10" s="1"/>
  <c r="DB16" i="9"/>
  <c r="DB16" i="10" s="1"/>
  <c r="DA16" i="9"/>
  <c r="DA16" i="10" s="1"/>
  <c r="CZ16" i="9"/>
  <c r="CZ16" i="10" s="1"/>
  <c r="CY16" i="9"/>
  <c r="CY16" i="10" s="1"/>
  <c r="DB15" i="9"/>
  <c r="DB15" i="10" s="1"/>
  <c r="DA15" i="9"/>
  <c r="DA15" i="10" s="1"/>
  <c r="CZ15" i="9"/>
  <c r="CZ15" i="10" s="1"/>
  <c r="CY15" i="9"/>
  <c r="CY15" i="10" s="1"/>
  <c r="DB14" i="9"/>
  <c r="DB14" i="10" s="1"/>
  <c r="DA14" i="9"/>
  <c r="DA14" i="10" s="1"/>
  <c r="CZ14" i="9"/>
  <c r="CZ14" i="10" s="1"/>
  <c r="CY14" i="9"/>
  <c r="CY14" i="10" s="1"/>
  <c r="DB13" i="9"/>
  <c r="DB13" i="10" s="1"/>
  <c r="DA13" i="9"/>
  <c r="DA13" i="10" s="1"/>
  <c r="CZ13" i="9"/>
  <c r="CZ13" i="10" s="1"/>
  <c r="CY13" i="9"/>
  <c r="CY13" i="10" s="1"/>
  <c r="DB12" i="9"/>
  <c r="DB12" i="10" s="1"/>
  <c r="DA12" i="9"/>
  <c r="DA12" i="10" s="1"/>
  <c r="CZ12" i="9"/>
  <c r="CZ12" i="10" s="1"/>
  <c r="CY12" i="9"/>
  <c r="CY12" i="10" s="1"/>
  <c r="DB11" i="9"/>
  <c r="DB11" i="10" s="1"/>
  <c r="DA11" i="9"/>
  <c r="DA11" i="10" s="1"/>
  <c r="CZ11" i="9"/>
  <c r="CZ11" i="10" s="1"/>
  <c r="CY11" i="9"/>
  <c r="CY11" i="10" s="1"/>
  <c r="DB10" i="9"/>
  <c r="DB10" i="10" s="1"/>
  <c r="DA10" i="9"/>
  <c r="DA10" i="10" s="1"/>
  <c r="CZ10" i="9"/>
  <c r="CZ10" i="10" s="1"/>
  <c r="CY10" i="9"/>
  <c r="CY10" i="10" s="1"/>
  <c r="DB9" i="9"/>
  <c r="DB9" i="10" s="1"/>
  <c r="DA9" i="9"/>
  <c r="DA9" i="10" s="1"/>
  <c r="CZ9" i="9"/>
  <c r="CZ9" i="10" s="1"/>
  <c r="CY9" i="9"/>
  <c r="CY9" i="10" s="1"/>
  <c r="DB8" i="9"/>
  <c r="DB8" i="10" s="1"/>
  <c r="DA8" i="9"/>
  <c r="DA8" i="10" s="1"/>
  <c r="CZ8" i="9"/>
  <c r="CZ8" i="10" s="1"/>
  <c r="CY8" i="9"/>
  <c r="CY8" i="10" s="1"/>
  <c r="DB7" i="9"/>
  <c r="DB7" i="10" s="1"/>
  <c r="DA7" i="9"/>
  <c r="DA7" i="10" s="1"/>
  <c r="CZ7" i="9"/>
  <c r="CZ7" i="10" s="1"/>
  <c r="CY7" i="9"/>
  <c r="CY7" i="10" s="1"/>
  <c r="DB6" i="9"/>
  <c r="DB6" i="10" s="1"/>
  <c r="DA6" i="9"/>
  <c r="DA6" i="10" s="1"/>
  <c r="CZ6" i="9"/>
  <c r="CZ6" i="10" s="1"/>
  <c r="CY6" i="9"/>
  <c r="CY6" i="10" s="1"/>
  <c r="DB5" i="9"/>
  <c r="DB5" i="10" s="1"/>
  <c r="DA5" i="9"/>
  <c r="DA5" i="10" s="1"/>
  <c r="CZ5" i="9"/>
  <c r="CZ5" i="10" s="1"/>
  <c r="CY5" i="9"/>
  <c r="CY5" i="10" s="1"/>
  <c r="DB4" i="9"/>
  <c r="DA4" i="9"/>
  <c r="CZ4" i="9"/>
  <c r="CY4" i="9"/>
  <c r="CW121" i="9"/>
  <c r="CW121" i="10" s="1"/>
  <c r="CV121" i="9"/>
  <c r="CV121" i="10" s="1"/>
  <c r="CU121" i="9"/>
  <c r="CU121" i="10" s="1"/>
  <c r="CT121" i="9"/>
  <c r="CT121" i="10" s="1"/>
  <c r="CW120" i="9"/>
  <c r="CW120" i="10" s="1"/>
  <c r="CV120" i="9"/>
  <c r="CV120" i="10" s="1"/>
  <c r="CU120" i="9"/>
  <c r="CU120" i="10" s="1"/>
  <c r="CT120" i="9"/>
  <c r="CT120" i="10" s="1"/>
  <c r="CW119" i="9"/>
  <c r="CW119" i="10" s="1"/>
  <c r="CV119" i="9"/>
  <c r="CV119" i="10" s="1"/>
  <c r="CU119" i="9"/>
  <c r="CU119" i="10" s="1"/>
  <c r="CT119" i="9"/>
  <c r="CT119" i="10" s="1"/>
  <c r="CW118" i="9"/>
  <c r="CW118" i="10" s="1"/>
  <c r="CV118" i="9"/>
  <c r="CV118" i="10" s="1"/>
  <c r="CU118" i="9"/>
  <c r="CU118" i="10" s="1"/>
  <c r="CT118" i="9"/>
  <c r="CT118" i="10" s="1"/>
  <c r="CW117" i="9"/>
  <c r="CW117" i="10" s="1"/>
  <c r="CV117" i="9"/>
  <c r="CV117" i="10" s="1"/>
  <c r="CU117" i="9"/>
  <c r="CU117" i="10" s="1"/>
  <c r="CT117" i="9"/>
  <c r="CT117" i="10" s="1"/>
  <c r="CW116" i="9"/>
  <c r="CW116" i="10" s="1"/>
  <c r="CV116" i="9"/>
  <c r="CV116" i="10" s="1"/>
  <c r="CU116" i="9"/>
  <c r="CU116" i="10" s="1"/>
  <c r="CT116" i="9"/>
  <c r="CT116" i="10" s="1"/>
  <c r="CW115" i="9"/>
  <c r="CW115" i="10" s="1"/>
  <c r="CV115" i="9"/>
  <c r="CV115" i="10" s="1"/>
  <c r="CU115" i="9"/>
  <c r="CU115" i="10" s="1"/>
  <c r="CT115" i="9"/>
  <c r="CT115" i="10" s="1"/>
  <c r="CW114" i="9"/>
  <c r="CW114" i="10" s="1"/>
  <c r="CV114" i="9"/>
  <c r="CV114" i="10" s="1"/>
  <c r="CU114" i="9"/>
  <c r="CU114" i="10" s="1"/>
  <c r="CT114" i="9"/>
  <c r="CT114" i="10" s="1"/>
  <c r="CW113" i="9"/>
  <c r="CW113" i="10" s="1"/>
  <c r="CV113" i="9"/>
  <c r="CV113" i="10" s="1"/>
  <c r="CU113" i="9"/>
  <c r="CU113" i="10" s="1"/>
  <c r="CT113" i="9"/>
  <c r="CT113" i="10" s="1"/>
  <c r="CW112" i="9"/>
  <c r="CW112" i="10" s="1"/>
  <c r="CV112" i="9"/>
  <c r="CV112" i="10" s="1"/>
  <c r="CU112" i="9"/>
  <c r="CU112" i="10" s="1"/>
  <c r="CT112" i="9"/>
  <c r="CT112" i="10" s="1"/>
  <c r="CW111" i="9"/>
  <c r="CW111" i="10" s="1"/>
  <c r="CV111" i="9"/>
  <c r="CV111" i="10" s="1"/>
  <c r="CU111" i="9"/>
  <c r="CU111" i="10" s="1"/>
  <c r="CT111" i="9"/>
  <c r="CT111" i="10" s="1"/>
  <c r="CW110" i="9"/>
  <c r="CW110" i="10" s="1"/>
  <c r="CV110" i="9"/>
  <c r="CV110" i="10" s="1"/>
  <c r="CU110" i="9"/>
  <c r="CU110" i="10" s="1"/>
  <c r="CT110" i="9"/>
  <c r="CT110" i="10" s="1"/>
  <c r="CW109" i="9"/>
  <c r="CW109" i="10" s="1"/>
  <c r="CV109" i="9"/>
  <c r="CV109" i="10" s="1"/>
  <c r="CU109" i="9"/>
  <c r="CU109" i="10" s="1"/>
  <c r="CT109" i="9"/>
  <c r="CT109" i="10" s="1"/>
  <c r="CW108" i="9"/>
  <c r="CW108" i="10" s="1"/>
  <c r="CV108" i="9"/>
  <c r="CV108" i="10" s="1"/>
  <c r="CU108" i="9"/>
  <c r="CU108" i="10" s="1"/>
  <c r="CT108" i="9"/>
  <c r="CT108" i="10" s="1"/>
  <c r="CW107" i="9"/>
  <c r="CW107" i="10" s="1"/>
  <c r="CV107" i="9"/>
  <c r="CV107" i="10" s="1"/>
  <c r="CU107" i="9"/>
  <c r="CU107" i="10" s="1"/>
  <c r="CT107" i="9"/>
  <c r="CT107" i="10" s="1"/>
  <c r="CW106" i="9"/>
  <c r="CW106" i="10" s="1"/>
  <c r="CV106" i="9"/>
  <c r="CV106" i="10" s="1"/>
  <c r="CU106" i="9"/>
  <c r="CU106" i="10" s="1"/>
  <c r="CT106" i="9"/>
  <c r="CT106" i="10" s="1"/>
  <c r="CW105" i="9"/>
  <c r="CW105" i="10" s="1"/>
  <c r="CV105" i="9"/>
  <c r="CV105" i="10" s="1"/>
  <c r="CU105" i="9"/>
  <c r="CU105" i="10" s="1"/>
  <c r="CT105" i="9"/>
  <c r="CT105" i="10" s="1"/>
  <c r="CW104" i="9"/>
  <c r="CW104" i="10" s="1"/>
  <c r="CV104" i="9"/>
  <c r="CV104" i="10" s="1"/>
  <c r="CU104" i="9"/>
  <c r="CU104" i="10" s="1"/>
  <c r="CT104" i="9"/>
  <c r="CT104" i="10" s="1"/>
  <c r="CW103" i="9"/>
  <c r="CW103" i="10" s="1"/>
  <c r="CV103" i="9"/>
  <c r="CV103" i="10" s="1"/>
  <c r="CU103" i="9"/>
  <c r="CU103" i="10" s="1"/>
  <c r="CT103" i="9"/>
  <c r="CT103" i="10" s="1"/>
  <c r="CW102" i="9"/>
  <c r="CW102" i="10" s="1"/>
  <c r="CV102" i="9"/>
  <c r="CV102" i="10" s="1"/>
  <c r="CU102" i="9"/>
  <c r="CU102" i="10" s="1"/>
  <c r="CT102" i="9"/>
  <c r="CT102" i="10" s="1"/>
  <c r="CW101" i="9"/>
  <c r="CW101" i="10" s="1"/>
  <c r="CV101" i="9"/>
  <c r="CV101" i="10" s="1"/>
  <c r="CU101" i="9"/>
  <c r="CU101" i="10" s="1"/>
  <c r="CT101" i="9"/>
  <c r="CT101" i="10" s="1"/>
  <c r="CW100" i="9"/>
  <c r="CW100" i="10" s="1"/>
  <c r="CV100" i="9"/>
  <c r="CV100" i="10" s="1"/>
  <c r="CU100" i="9"/>
  <c r="CU100" i="10" s="1"/>
  <c r="CT100" i="9"/>
  <c r="CT100" i="10" s="1"/>
  <c r="CW99" i="9"/>
  <c r="CW99" i="10" s="1"/>
  <c r="CV99" i="9"/>
  <c r="CV99" i="10" s="1"/>
  <c r="CU99" i="9"/>
  <c r="CU99" i="10" s="1"/>
  <c r="CT99" i="9"/>
  <c r="CT99" i="10" s="1"/>
  <c r="CW98" i="9"/>
  <c r="CW98" i="10" s="1"/>
  <c r="CV98" i="9"/>
  <c r="CV98" i="10" s="1"/>
  <c r="CU98" i="9"/>
  <c r="CU98" i="10" s="1"/>
  <c r="CT98" i="9"/>
  <c r="CT98" i="10" s="1"/>
  <c r="CW97" i="9"/>
  <c r="CW97" i="10" s="1"/>
  <c r="CV97" i="9"/>
  <c r="CV97" i="10" s="1"/>
  <c r="CU97" i="9"/>
  <c r="CU97" i="10" s="1"/>
  <c r="CT97" i="9"/>
  <c r="CT97" i="10" s="1"/>
  <c r="CW96" i="9"/>
  <c r="CW96" i="10" s="1"/>
  <c r="CV96" i="9"/>
  <c r="CV96" i="10" s="1"/>
  <c r="CU96" i="9"/>
  <c r="CU96" i="10" s="1"/>
  <c r="CT96" i="9"/>
  <c r="CT96" i="10" s="1"/>
  <c r="CW95" i="9"/>
  <c r="CW95" i="10" s="1"/>
  <c r="CV95" i="9"/>
  <c r="CV95" i="10" s="1"/>
  <c r="CU95" i="9"/>
  <c r="CU95" i="10" s="1"/>
  <c r="CT95" i="9"/>
  <c r="CT95" i="10" s="1"/>
  <c r="CW94" i="9"/>
  <c r="CW94" i="10" s="1"/>
  <c r="CV94" i="9"/>
  <c r="CV94" i="10" s="1"/>
  <c r="CU94" i="9"/>
  <c r="CU94" i="10" s="1"/>
  <c r="CT94" i="9"/>
  <c r="CT94" i="10" s="1"/>
  <c r="CW93" i="9"/>
  <c r="CW93" i="10" s="1"/>
  <c r="CV93" i="9"/>
  <c r="CV93" i="10" s="1"/>
  <c r="CU93" i="9"/>
  <c r="CU93" i="10" s="1"/>
  <c r="CT93" i="9"/>
  <c r="CT93" i="10" s="1"/>
  <c r="CW92" i="9"/>
  <c r="CW92" i="10" s="1"/>
  <c r="CV92" i="9"/>
  <c r="CV92" i="10" s="1"/>
  <c r="CU92" i="9"/>
  <c r="CU92" i="10" s="1"/>
  <c r="CT92" i="9"/>
  <c r="CT92" i="10" s="1"/>
  <c r="CW91" i="9"/>
  <c r="CW91" i="10" s="1"/>
  <c r="CV91" i="9"/>
  <c r="CV91" i="10" s="1"/>
  <c r="CU91" i="9"/>
  <c r="CU91" i="10" s="1"/>
  <c r="CT91" i="9"/>
  <c r="CT91" i="10" s="1"/>
  <c r="CW90" i="9"/>
  <c r="CW90" i="10" s="1"/>
  <c r="CV90" i="9"/>
  <c r="CV90" i="10" s="1"/>
  <c r="CU90" i="9"/>
  <c r="CU90" i="10" s="1"/>
  <c r="CT90" i="9"/>
  <c r="CT90" i="10" s="1"/>
  <c r="CW89" i="9"/>
  <c r="CW89" i="10" s="1"/>
  <c r="CV89" i="9"/>
  <c r="CV89" i="10" s="1"/>
  <c r="CU89" i="9"/>
  <c r="CU89" i="10" s="1"/>
  <c r="CT89" i="9"/>
  <c r="CT89" i="10" s="1"/>
  <c r="CW88" i="9"/>
  <c r="CW88" i="10" s="1"/>
  <c r="CV88" i="9"/>
  <c r="CV88" i="10" s="1"/>
  <c r="CU88" i="9"/>
  <c r="CU88" i="10" s="1"/>
  <c r="CT88" i="9"/>
  <c r="CT88" i="10" s="1"/>
  <c r="CW87" i="9"/>
  <c r="CW87" i="10" s="1"/>
  <c r="CV87" i="9"/>
  <c r="CV87" i="10" s="1"/>
  <c r="CU87" i="9"/>
  <c r="CU87" i="10" s="1"/>
  <c r="CT87" i="9"/>
  <c r="CT87" i="10" s="1"/>
  <c r="CW86" i="9"/>
  <c r="CW86" i="10" s="1"/>
  <c r="CV86" i="9"/>
  <c r="CV86" i="10" s="1"/>
  <c r="CU86" i="9"/>
  <c r="CU86" i="10" s="1"/>
  <c r="CT86" i="9"/>
  <c r="CT86" i="10" s="1"/>
  <c r="CW85" i="9"/>
  <c r="CW85" i="10" s="1"/>
  <c r="CV85" i="9"/>
  <c r="CV85" i="10" s="1"/>
  <c r="CU85" i="9"/>
  <c r="CU85" i="10" s="1"/>
  <c r="CT85" i="9"/>
  <c r="CT85" i="10" s="1"/>
  <c r="CW84" i="9"/>
  <c r="CW84" i="10" s="1"/>
  <c r="CV84" i="9"/>
  <c r="CV84" i="10" s="1"/>
  <c r="CU84" i="9"/>
  <c r="CU84" i="10" s="1"/>
  <c r="CT84" i="9"/>
  <c r="CT84" i="10" s="1"/>
  <c r="CW83" i="9"/>
  <c r="CW83" i="10" s="1"/>
  <c r="CV83" i="9"/>
  <c r="CV83" i="10" s="1"/>
  <c r="CU83" i="9"/>
  <c r="CU83" i="10" s="1"/>
  <c r="CT83" i="9"/>
  <c r="CT83" i="10" s="1"/>
  <c r="CW82" i="9"/>
  <c r="CW82" i="10" s="1"/>
  <c r="CV82" i="9"/>
  <c r="CV82" i="10" s="1"/>
  <c r="CU82" i="9"/>
  <c r="CU82" i="10" s="1"/>
  <c r="CT82" i="9"/>
  <c r="CT82" i="10" s="1"/>
  <c r="CW81" i="9"/>
  <c r="CW81" i="10" s="1"/>
  <c r="CV81" i="9"/>
  <c r="CV81" i="10" s="1"/>
  <c r="CU81" i="9"/>
  <c r="CU81" i="10" s="1"/>
  <c r="CT81" i="9"/>
  <c r="CT81" i="10" s="1"/>
  <c r="CW80" i="9"/>
  <c r="CW80" i="10" s="1"/>
  <c r="CV80" i="9"/>
  <c r="CV80" i="10" s="1"/>
  <c r="CU80" i="9"/>
  <c r="CU80" i="10" s="1"/>
  <c r="CT80" i="9"/>
  <c r="CT80" i="10" s="1"/>
  <c r="CW79" i="9"/>
  <c r="CW79" i="10" s="1"/>
  <c r="CV79" i="9"/>
  <c r="CV79" i="10" s="1"/>
  <c r="CU79" i="9"/>
  <c r="CU79" i="10" s="1"/>
  <c r="CT79" i="9"/>
  <c r="CT79" i="10" s="1"/>
  <c r="CW78" i="9"/>
  <c r="CW78" i="10" s="1"/>
  <c r="CV78" i="9"/>
  <c r="CV78" i="10" s="1"/>
  <c r="CU78" i="9"/>
  <c r="CU78" i="10" s="1"/>
  <c r="CT78" i="9"/>
  <c r="CT78" i="10" s="1"/>
  <c r="CW77" i="9"/>
  <c r="CW77" i="10" s="1"/>
  <c r="CV77" i="9"/>
  <c r="CV77" i="10" s="1"/>
  <c r="CU77" i="9"/>
  <c r="CU77" i="10" s="1"/>
  <c r="CT77" i="9"/>
  <c r="CT77" i="10" s="1"/>
  <c r="CW76" i="9"/>
  <c r="CW76" i="10" s="1"/>
  <c r="CV76" i="9"/>
  <c r="CV76" i="10" s="1"/>
  <c r="CU76" i="9"/>
  <c r="CU76" i="10" s="1"/>
  <c r="CT76" i="9"/>
  <c r="CT76" i="10" s="1"/>
  <c r="CW75" i="9"/>
  <c r="CW75" i="10" s="1"/>
  <c r="CV75" i="9"/>
  <c r="CV75" i="10" s="1"/>
  <c r="CU75" i="9"/>
  <c r="CU75" i="10" s="1"/>
  <c r="CT75" i="9"/>
  <c r="CT75" i="10" s="1"/>
  <c r="CW74" i="9"/>
  <c r="CW74" i="10" s="1"/>
  <c r="CV74" i="9"/>
  <c r="CV74" i="10" s="1"/>
  <c r="CU74" i="9"/>
  <c r="CU74" i="10" s="1"/>
  <c r="CT74" i="9"/>
  <c r="CT74" i="10" s="1"/>
  <c r="CW73" i="9"/>
  <c r="CW73" i="10" s="1"/>
  <c r="CV73" i="9"/>
  <c r="CV73" i="10" s="1"/>
  <c r="CU73" i="9"/>
  <c r="CU73" i="10" s="1"/>
  <c r="CT73" i="9"/>
  <c r="CT73" i="10" s="1"/>
  <c r="CW72" i="9"/>
  <c r="CW72" i="10" s="1"/>
  <c r="CV72" i="9"/>
  <c r="CV72" i="10" s="1"/>
  <c r="CU72" i="9"/>
  <c r="CU72" i="10" s="1"/>
  <c r="CT72" i="9"/>
  <c r="CT72" i="10" s="1"/>
  <c r="CW71" i="9"/>
  <c r="CW71" i="10" s="1"/>
  <c r="CV71" i="9"/>
  <c r="CV71" i="10" s="1"/>
  <c r="CU71" i="9"/>
  <c r="CU71" i="10" s="1"/>
  <c r="CT71" i="9"/>
  <c r="CT71" i="10" s="1"/>
  <c r="CW70" i="9"/>
  <c r="CW70" i="10" s="1"/>
  <c r="CV70" i="9"/>
  <c r="CV70" i="10" s="1"/>
  <c r="CU70" i="9"/>
  <c r="CU70" i="10" s="1"/>
  <c r="CT70" i="9"/>
  <c r="CT70" i="10" s="1"/>
  <c r="CW69" i="9"/>
  <c r="CW69" i="10" s="1"/>
  <c r="CV69" i="9"/>
  <c r="CV69" i="10" s="1"/>
  <c r="CU69" i="9"/>
  <c r="CU69" i="10" s="1"/>
  <c r="CT69" i="9"/>
  <c r="CT69" i="10" s="1"/>
  <c r="CW68" i="9"/>
  <c r="CW68" i="10" s="1"/>
  <c r="CV68" i="9"/>
  <c r="CV68" i="10" s="1"/>
  <c r="CU68" i="9"/>
  <c r="CU68" i="10" s="1"/>
  <c r="CT68" i="9"/>
  <c r="CT68" i="10" s="1"/>
  <c r="CW67" i="9"/>
  <c r="CW67" i="10" s="1"/>
  <c r="CV67" i="9"/>
  <c r="CV67" i="10" s="1"/>
  <c r="CU67" i="9"/>
  <c r="CU67" i="10" s="1"/>
  <c r="CT67" i="9"/>
  <c r="CT67" i="10" s="1"/>
  <c r="CW66" i="9"/>
  <c r="CW66" i="10" s="1"/>
  <c r="CV66" i="9"/>
  <c r="CV66" i="10" s="1"/>
  <c r="CU66" i="9"/>
  <c r="CU66" i="10" s="1"/>
  <c r="CT66" i="9"/>
  <c r="CT66" i="10" s="1"/>
  <c r="CW65" i="9"/>
  <c r="CW65" i="10" s="1"/>
  <c r="CV65" i="9"/>
  <c r="CV65" i="10" s="1"/>
  <c r="CU65" i="9"/>
  <c r="CU65" i="10" s="1"/>
  <c r="CT65" i="9"/>
  <c r="CT65" i="10" s="1"/>
  <c r="CW64" i="9"/>
  <c r="CW64" i="10" s="1"/>
  <c r="CV64" i="9"/>
  <c r="CV64" i="10" s="1"/>
  <c r="CU64" i="9"/>
  <c r="CU64" i="10" s="1"/>
  <c r="CT64" i="9"/>
  <c r="CT64" i="10" s="1"/>
  <c r="CW63" i="9"/>
  <c r="CW63" i="10" s="1"/>
  <c r="CV63" i="9"/>
  <c r="CV63" i="10" s="1"/>
  <c r="CU63" i="9"/>
  <c r="CU63" i="10" s="1"/>
  <c r="CT63" i="9"/>
  <c r="CT63" i="10" s="1"/>
  <c r="CW62" i="9"/>
  <c r="CW62" i="10" s="1"/>
  <c r="CV62" i="9"/>
  <c r="CV62" i="10" s="1"/>
  <c r="CU62" i="9"/>
  <c r="CU62" i="10" s="1"/>
  <c r="CT62" i="9"/>
  <c r="CT62" i="10" s="1"/>
  <c r="CW61" i="9"/>
  <c r="CW61" i="10" s="1"/>
  <c r="CV61" i="9"/>
  <c r="CV61" i="10" s="1"/>
  <c r="CU61" i="9"/>
  <c r="CU61" i="10" s="1"/>
  <c r="CT61" i="9"/>
  <c r="CT61" i="10" s="1"/>
  <c r="CW60" i="9"/>
  <c r="CW60" i="10" s="1"/>
  <c r="CV60" i="9"/>
  <c r="CV60" i="10" s="1"/>
  <c r="CU60" i="9"/>
  <c r="CU60" i="10" s="1"/>
  <c r="CT60" i="9"/>
  <c r="CT60" i="10" s="1"/>
  <c r="CW59" i="9"/>
  <c r="CW59" i="10" s="1"/>
  <c r="CV59" i="9"/>
  <c r="CV59" i="10" s="1"/>
  <c r="CU59" i="9"/>
  <c r="CU59" i="10" s="1"/>
  <c r="CT59" i="9"/>
  <c r="CT59" i="10" s="1"/>
  <c r="CW58" i="9"/>
  <c r="CW58" i="10" s="1"/>
  <c r="CV58" i="9"/>
  <c r="CV58" i="10" s="1"/>
  <c r="CU58" i="9"/>
  <c r="CU58" i="10" s="1"/>
  <c r="CT58" i="9"/>
  <c r="CT58" i="10" s="1"/>
  <c r="CW57" i="9"/>
  <c r="CW57" i="10" s="1"/>
  <c r="CV57" i="9"/>
  <c r="CV57" i="10" s="1"/>
  <c r="CU57" i="9"/>
  <c r="CU57" i="10" s="1"/>
  <c r="CT57" i="9"/>
  <c r="CT57" i="10" s="1"/>
  <c r="CW56" i="9"/>
  <c r="CW56" i="10" s="1"/>
  <c r="CV56" i="9"/>
  <c r="CV56" i="10" s="1"/>
  <c r="CU56" i="9"/>
  <c r="CU56" i="10" s="1"/>
  <c r="CT56" i="9"/>
  <c r="CT56" i="10" s="1"/>
  <c r="CW55" i="9"/>
  <c r="CW55" i="10" s="1"/>
  <c r="CV55" i="9"/>
  <c r="CV55" i="10" s="1"/>
  <c r="CU55" i="9"/>
  <c r="CU55" i="10" s="1"/>
  <c r="CT55" i="9"/>
  <c r="CT55" i="10" s="1"/>
  <c r="CW54" i="9"/>
  <c r="CW54" i="10" s="1"/>
  <c r="CV54" i="9"/>
  <c r="CV54" i="10" s="1"/>
  <c r="CU54" i="9"/>
  <c r="CU54" i="10" s="1"/>
  <c r="CT54" i="9"/>
  <c r="CT54" i="10" s="1"/>
  <c r="CW53" i="9"/>
  <c r="CW53" i="10" s="1"/>
  <c r="CV53" i="9"/>
  <c r="CV53" i="10" s="1"/>
  <c r="CU53" i="9"/>
  <c r="CU53" i="10" s="1"/>
  <c r="CT53" i="9"/>
  <c r="CT53" i="10" s="1"/>
  <c r="CW52" i="9"/>
  <c r="CW52" i="10" s="1"/>
  <c r="CV52" i="9"/>
  <c r="CV52" i="10" s="1"/>
  <c r="CU52" i="9"/>
  <c r="CU52" i="10" s="1"/>
  <c r="CT52" i="9"/>
  <c r="CT52" i="10" s="1"/>
  <c r="CW51" i="9"/>
  <c r="CW51" i="10" s="1"/>
  <c r="CV51" i="9"/>
  <c r="CV51" i="10" s="1"/>
  <c r="CU51" i="9"/>
  <c r="CU51" i="10" s="1"/>
  <c r="CT51" i="9"/>
  <c r="CT51" i="10" s="1"/>
  <c r="CW50" i="9"/>
  <c r="CW50" i="10" s="1"/>
  <c r="CV50" i="9"/>
  <c r="CV50" i="10" s="1"/>
  <c r="CU50" i="9"/>
  <c r="CU50" i="10" s="1"/>
  <c r="CT50" i="9"/>
  <c r="CT50" i="10" s="1"/>
  <c r="CW49" i="9"/>
  <c r="CW49" i="10" s="1"/>
  <c r="CV49" i="9"/>
  <c r="CV49" i="10" s="1"/>
  <c r="CU49" i="9"/>
  <c r="CU49" i="10" s="1"/>
  <c r="CT49" i="9"/>
  <c r="CT49" i="10" s="1"/>
  <c r="CW48" i="9"/>
  <c r="CW48" i="10" s="1"/>
  <c r="CV48" i="9"/>
  <c r="CV48" i="10" s="1"/>
  <c r="CU48" i="9"/>
  <c r="CU48" i="10" s="1"/>
  <c r="CT48" i="9"/>
  <c r="CT48" i="10" s="1"/>
  <c r="CW47" i="9"/>
  <c r="CW47" i="10" s="1"/>
  <c r="CV47" i="9"/>
  <c r="CV47" i="10" s="1"/>
  <c r="CU47" i="9"/>
  <c r="CU47" i="10" s="1"/>
  <c r="CT47" i="9"/>
  <c r="CT47" i="10" s="1"/>
  <c r="CW46" i="9"/>
  <c r="CW46" i="10" s="1"/>
  <c r="CV46" i="9"/>
  <c r="CV46" i="10" s="1"/>
  <c r="CU46" i="9"/>
  <c r="CU46" i="10" s="1"/>
  <c r="CT46" i="9"/>
  <c r="CT46" i="10" s="1"/>
  <c r="CW45" i="9"/>
  <c r="CW45" i="10" s="1"/>
  <c r="CV45" i="9"/>
  <c r="CV45" i="10" s="1"/>
  <c r="CU45" i="9"/>
  <c r="CU45" i="10" s="1"/>
  <c r="CT45" i="9"/>
  <c r="CT45" i="10" s="1"/>
  <c r="CW44" i="9"/>
  <c r="CW44" i="10" s="1"/>
  <c r="CV44" i="9"/>
  <c r="CV44" i="10" s="1"/>
  <c r="CU44" i="9"/>
  <c r="CU44" i="10" s="1"/>
  <c r="CT44" i="9"/>
  <c r="CT44" i="10" s="1"/>
  <c r="CW43" i="9"/>
  <c r="CW43" i="10" s="1"/>
  <c r="CV43" i="9"/>
  <c r="CV43" i="10" s="1"/>
  <c r="CU43" i="9"/>
  <c r="CU43" i="10" s="1"/>
  <c r="CT43" i="9"/>
  <c r="CT43" i="10" s="1"/>
  <c r="CW42" i="9"/>
  <c r="CW42" i="10" s="1"/>
  <c r="CV42" i="9"/>
  <c r="CV42" i="10" s="1"/>
  <c r="CU42" i="9"/>
  <c r="CU42" i="10" s="1"/>
  <c r="CT42" i="9"/>
  <c r="CT42" i="10" s="1"/>
  <c r="CW41" i="9"/>
  <c r="CW41" i="10" s="1"/>
  <c r="CV41" i="9"/>
  <c r="CV41" i="10" s="1"/>
  <c r="CU41" i="9"/>
  <c r="CU41" i="10" s="1"/>
  <c r="CT41" i="9"/>
  <c r="CT41" i="10" s="1"/>
  <c r="CW40" i="9"/>
  <c r="CW40" i="10" s="1"/>
  <c r="CV40" i="9"/>
  <c r="CV40" i="10" s="1"/>
  <c r="CU40" i="9"/>
  <c r="CU40" i="10" s="1"/>
  <c r="CT40" i="9"/>
  <c r="CT40" i="10" s="1"/>
  <c r="CW39" i="9"/>
  <c r="CW39" i="10" s="1"/>
  <c r="CV39" i="9"/>
  <c r="CV39" i="10" s="1"/>
  <c r="CU39" i="9"/>
  <c r="CU39" i="10" s="1"/>
  <c r="CT39" i="9"/>
  <c r="CT39" i="10" s="1"/>
  <c r="CW38" i="9"/>
  <c r="CW38" i="10" s="1"/>
  <c r="CV38" i="9"/>
  <c r="CV38" i="10" s="1"/>
  <c r="CU38" i="9"/>
  <c r="CU38" i="10" s="1"/>
  <c r="CT38" i="9"/>
  <c r="CT38" i="10" s="1"/>
  <c r="CW37" i="9"/>
  <c r="CW37" i="10" s="1"/>
  <c r="CV37" i="9"/>
  <c r="CV37" i="10" s="1"/>
  <c r="CU37" i="9"/>
  <c r="CU37" i="10" s="1"/>
  <c r="CT37" i="9"/>
  <c r="CT37" i="10" s="1"/>
  <c r="CW36" i="9"/>
  <c r="CW36" i="10" s="1"/>
  <c r="CV36" i="9"/>
  <c r="CV36" i="10" s="1"/>
  <c r="CU36" i="9"/>
  <c r="CU36" i="10" s="1"/>
  <c r="CT36" i="9"/>
  <c r="CT36" i="10" s="1"/>
  <c r="CW35" i="9"/>
  <c r="CW35" i="10" s="1"/>
  <c r="CV35" i="9"/>
  <c r="CV35" i="10" s="1"/>
  <c r="CU35" i="9"/>
  <c r="CU35" i="10" s="1"/>
  <c r="CT35" i="9"/>
  <c r="CT35" i="10" s="1"/>
  <c r="CW34" i="9"/>
  <c r="CW34" i="10" s="1"/>
  <c r="CV34" i="9"/>
  <c r="CV34" i="10" s="1"/>
  <c r="CU34" i="9"/>
  <c r="CU34" i="10" s="1"/>
  <c r="CT34" i="9"/>
  <c r="CT34" i="10" s="1"/>
  <c r="CW33" i="9"/>
  <c r="CW33" i="10" s="1"/>
  <c r="CV33" i="9"/>
  <c r="CV33" i="10" s="1"/>
  <c r="CU33" i="9"/>
  <c r="CU33" i="10" s="1"/>
  <c r="CT33" i="9"/>
  <c r="CT33" i="10" s="1"/>
  <c r="CW32" i="9"/>
  <c r="CW32" i="10" s="1"/>
  <c r="CV32" i="9"/>
  <c r="CV32" i="10" s="1"/>
  <c r="CU32" i="9"/>
  <c r="CU32" i="10" s="1"/>
  <c r="CT32" i="9"/>
  <c r="CT32" i="10" s="1"/>
  <c r="CW31" i="9"/>
  <c r="CW31" i="10" s="1"/>
  <c r="CV31" i="9"/>
  <c r="CV31" i="10" s="1"/>
  <c r="CU31" i="9"/>
  <c r="CU31" i="10" s="1"/>
  <c r="CT31" i="9"/>
  <c r="CT31" i="10" s="1"/>
  <c r="CW30" i="9"/>
  <c r="CW30" i="10" s="1"/>
  <c r="CV30" i="9"/>
  <c r="CV30" i="10" s="1"/>
  <c r="CU30" i="9"/>
  <c r="CU30" i="10" s="1"/>
  <c r="CT30" i="9"/>
  <c r="CT30" i="10" s="1"/>
  <c r="CW29" i="9"/>
  <c r="CW29" i="10" s="1"/>
  <c r="CV29" i="9"/>
  <c r="CV29" i="10" s="1"/>
  <c r="CU29" i="9"/>
  <c r="CU29" i="10" s="1"/>
  <c r="CT29" i="9"/>
  <c r="CT29" i="10" s="1"/>
  <c r="CW28" i="9"/>
  <c r="CW28" i="10" s="1"/>
  <c r="CV28" i="9"/>
  <c r="CV28" i="10" s="1"/>
  <c r="CU28" i="9"/>
  <c r="CU28" i="10" s="1"/>
  <c r="CT28" i="9"/>
  <c r="CT28" i="10" s="1"/>
  <c r="CW27" i="9"/>
  <c r="CW27" i="10" s="1"/>
  <c r="CV27" i="9"/>
  <c r="CV27" i="10" s="1"/>
  <c r="CU27" i="9"/>
  <c r="CU27" i="10" s="1"/>
  <c r="CT27" i="9"/>
  <c r="CT27" i="10" s="1"/>
  <c r="CW26" i="9"/>
  <c r="CW26" i="10" s="1"/>
  <c r="CV26" i="9"/>
  <c r="CV26" i="10" s="1"/>
  <c r="CU26" i="9"/>
  <c r="CU26" i="10" s="1"/>
  <c r="CT26" i="9"/>
  <c r="CT26" i="10" s="1"/>
  <c r="CW25" i="9"/>
  <c r="CW25" i="10" s="1"/>
  <c r="CV25" i="9"/>
  <c r="CV25" i="10" s="1"/>
  <c r="CU25" i="9"/>
  <c r="CU25" i="10" s="1"/>
  <c r="CT25" i="9"/>
  <c r="CT25" i="10" s="1"/>
  <c r="CW24" i="9"/>
  <c r="CW24" i="10" s="1"/>
  <c r="CV24" i="9"/>
  <c r="CV24" i="10" s="1"/>
  <c r="CU24" i="9"/>
  <c r="CU24" i="10" s="1"/>
  <c r="CT24" i="9"/>
  <c r="CT24" i="10" s="1"/>
  <c r="CW23" i="9"/>
  <c r="CW23" i="10" s="1"/>
  <c r="CV23" i="9"/>
  <c r="CV23" i="10" s="1"/>
  <c r="CU23" i="9"/>
  <c r="CU23" i="10" s="1"/>
  <c r="CT23" i="9"/>
  <c r="CT23" i="10" s="1"/>
  <c r="CW22" i="9"/>
  <c r="CW22" i="10" s="1"/>
  <c r="CV22" i="9"/>
  <c r="CV22" i="10" s="1"/>
  <c r="CU22" i="9"/>
  <c r="CU22" i="10" s="1"/>
  <c r="CT22" i="9"/>
  <c r="CT22" i="10" s="1"/>
  <c r="CW21" i="9"/>
  <c r="CW21" i="10" s="1"/>
  <c r="CV21" i="9"/>
  <c r="CV21" i="10" s="1"/>
  <c r="CU21" i="9"/>
  <c r="CU21" i="10" s="1"/>
  <c r="CT21" i="9"/>
  <c r="CT21" i="10" s="1"/>
  <c r="CW20" i="9"/>
  <c r="CW20" i="10" s="1"/>
  <c r="CV20" i="9"/>
  <c r="CV20" i="10" s="1"/>
  <c r="CU20" i="9"/>
  <c r="CU20" i="10" s="1"/>
  <c r="CT20" i="9"/>
  <c r="CT20" i="10" s="1"/>
  <c r="CW19" i="9"/>
  <c r="CW19" i="10" s="1"/>
  <c r="CV19" i="9"/>
  <c r="CV19" i="10" s="1"/>
  <c r="CU19" i="9"/>
  <c r="CU19" i="10" s="1"/>
  <c r="CT19" i="9"/>
  <c r="CT19" i="10" s="1"/>
  <c r="CW18" i="9"/>
  <c r="CW18" i="10" s="1"/>
  <c r="CV18" i="9"/>
  <c r="CV18" i="10" s="1"/>
  <c r="CU18" i="9"/>
  <c r="CU18" i="10" s="1"/>
  <c r="CT18" i="9"/>
  <c r="CT18" i="10" s="1"/>
  <c r="CW17" i="9"/>
  <c r="CW17" i="10" s="1"/>
  <c r="CV17" i="9"/>
  <c r="CV17" i="10" s="1"/>
  <c r="CU17" i="9"/>
  <c r="CU17" i="10" s="1"/>
  <c r="CT17" i="9"/>
  <c r="CT17" i="10" s="1"/>
  <c r="CW16" i="9"/>
  <c r="CW16" i="10" s="1"/>
  <c r="CV16" i="9"/>
  <c r="CV16" i="10" s="1"/>
  <c r="CU16" i="9"/>
  <c r="CU16" i="10" s="1"/>
  <c r="CT16" i="9"/>
  <c r="CT16" i="10" s="1"/>
  <c r="CW15" i="9"/>
  <c r="CW15" i="10" s="1"/>
  <c r="CV15" i="9"/>
  <c r="CV15" i="10" s="1"/>
  <c r="CU15" i="9"/>
  <c r="CU15" i="10" s="1"/>
  <c r="CT15" i="9"/>
  <c r="CT15" i="10" s="1"/>
  <c r="CW14" i="9"/>
  <c r="CW14" i="10" s="1"/>
  <c r="CV14" i="9"/>
  <c r="CV14" i="10" s="1"/>
  <c r="CU14" i="9"/>
  <c r="CU14" i="10" s="1"/>
  <c r="CT14" i="9"/>
  <c r="CT14" i="10" s="1"/>
  <c r="CW13" i="9"/>
  <c r="CW13" i="10" s="1"/>
  <c r="CV13" i="9"/>
  <c r="CV13" i="10" s="1"/>
  <c r="CU13" i="9"/>
  <c r="CU13" i="10" s="1"/>
  <c r="CT13" i="9"/>
  <c r="CT13" i="10" s="1"/>
  <c r="CW12" i="9"/>
  <c r="CW12" i="10" s="1"/>
  <c r="CV12" i="9"/>
  <c r="CV12" i="10" s="1"/>
  <c r="CU12" i="9"/>
  <c r="CU12" i="10" s="1"/>
  <c r="CT12" i="9"/>
  <c r="CT12" i="10" s="1"/>
  <c r="CW11" i="9"/>
  <c r="CW11" i="10" s="1"/>
  <c r="CV11" i="9"/>
  <c r="CV11" i="10" s="1"/>
  <c r="CU11" i="9"/>
  <c r="CU11" i="10" s="1"/>
  <c r="CT11" i="9"/>
  <c r="CT11" i="10" s="1"/>
  <c r="CW10" i="9"/>
  <c r="CW10" i="10" s="1"/>
  <c r="CV10" i="9"/>
  <c r="CV10" i="10" s="1"/>
  <c r="CU10" i="9"/>
  <c r="CU10" i="10" s="1"/>
  <c r="CT10" i="9"/>
  <c r="CT10" i="10" s="1"/>
  <c r="CW9" i="9"/>
  <c r="CW9" i="10" s="1"/>
  <c r="CV9" i="9"/>
  <c r="CV9" i="10" s="1"/>
  <c r="CU9" i="9"/>
  <c r="CU9" i="10" s="1"/>
  <c r="CT9" i="9"/>
  <c r="CT9" i="10" s="1"/>
  <c r="CW8" i="9"/>
  <c r="CW8" i="10" s="1"/>
  <c r="CV8" i="9"/>
  <c r="CV8" i="10" s="1"/>
  <c r="CU8" i="9"/>
  <c r="CU8" i="10" s="1"/>
  <c r="CT8" i="9"/>
  <c r="CT8" i="10" s="1"/>
  <c r="CW7" i="9"/>
  <c r="CW7" i="10" s="1"/>
  <c r="CV7" i="9"/>
  <c r="CV7" i="10" s="1"/>
  <c r="CU7" i="9"/>
  <c r="CU7" i="10" s="1"/>
  <c r="CT7" i="9"/>
  <c r="CT7" i="10" s="1"/>
  <c r="CW6" i="9"/>
  <c r="CW6" i="10" s="1"/>
  <c r="CV6" i="9"/>
  <c r="CV6" i="10" s="1"/>
  <c r="CU6" i="9"/>
  <c r="CU6" i="10" s="1"/>
  <c r="CT6" i="9"/>
  <c r="CT6" i="10" s="1"/>
  <c r="CW5" i="9"/>
  <c r="CW5" i="10" s="1"/>
  <c r="CV5" i="9"/>
  <c r="CV5" i="10" s="1"/>
  <c r="CU5" i="9"/>
  <c r="CU5" i="10" s="1"/>
  <c r="CT5" i="9"/>
  <c r="CT5" i="10" s="1"/>
  <c r="CW4" i="9"/>
  <c r="CV4" i="9"/>
  <c r="CU4" i="9"/>
  <c r="CT4" i="9"/>
  <c r="CR121" i="9"/>
  <c r="CR121" i="10" s="1"/>
  <c r="CQ121" i="9"/>
  <c r="CQ121" i="10" s="1"/>
  <c r="CP121" i="9"/>
  <c r="CP121" i="10" s="1"/>
  <c r="CO121" i="9"/>
  <c r="CO121" i="10" s="1"/>
  <c r="CN121" i="9"/>
  <c r="CN121" i="10" s="1"/>
  <c r="CM121" i="9"/>
  <c r="CM121" i="10" s="1"/>
  <c r="CL121" i="9"/>
  <c r="CL121" i="10" s="1"/>
  <c r="CK121" i="9"/>
  <c r="CK121" i="10" s="1"/>
  <c r="CJ121" i="9"/>
  <c r="CJ121" i="10" s="1"/>
  <c r="CR120" i="9"/>
  <c r="CR120" i="10" s="1"/>
  <c r="CQ120" i="9"/>
  <c r="CQ120" i="10" s="1"/>
  <c r="CP120" i="9"/>
  <c r="CP120" i="10" s="1"/>
  <c r="CO120" i="9"/>
  <c r="CO120" i="10" s="1"/>
  <c r="CN120" i="9"/>
  <c r="CN120" i="10" s="1"/>
  <c r="CM120" i="9"/>
  <c r="CM120" i="10" s="1"/>
  <c r="CL120" i="9"/>
  <c r="CL120" i="10" s="1"/>
  <c r="CK120" i="9"/>
  <c r="CK120" i="10" s="1"/>
  <c r="CJ120" i="9"/>
  <c r="CJ120" i="10" s="1"/>
  <c r="CR119" i="9"/>
  <c r="CR119" i="10" s="1"/>
  <c r="CQ119" i="9"/>
  <c r="CQ119" i="10" s="1"/>
  <c r="CP119" i="9"/>
  <c r="CP119" i="10" s="1"/>
  <c r="CO119" i="9"/>
  <c r="CO119" i="10" s="1"/>
  <c r="CN119" i="9"/>
  <c r="CN119" i="10" s="1"/>
  <c r="CM119" i="9"/>
  <c r="CM119" i="10" s="1"/>
  <c r="CL119" i="9"/>
  <c r="CL119" i="10" s="1"/>
  <c r="CK119" i="9"/>
  <c r="CK119" i="10" s="1"/>
  <c r="CJ119" i="9"/>
  <c r="CJ119" i="10" s="1"/>
  <c r="CR118" i="9"/>
  <c r="CR118" i="10" s="1"/>
  <c r="CQ118" i="9"/>
  <c r="CQ118" i="10" s="1"/>
  <c r="CP118" i="9"/>
  <c r="CP118" i="10" s="1"/>
  <c r="CO118" i="9"/>
  <c r="CO118" i="10" s="1"/>
  <c r="CN118" i="9"/>
  <c r="CN118" i="10" s="1"/>
  <c r="CM118" i="9"/>
  <c r="CM118" i="10" s="1"/>
  <c r="CL118" i="9"/>
  <c r="CL118" i="10" s="1"/>
  <c r="CK118" i="9"/>
  <c r="CK118" i="10" s="1"/>
  <c r="CJ118" i="9"/>
  <c r="CJ118" i="10" s="1"/>
  <c r="CR117" i="9"/>
  <c r="CR117" i="10" s="1"/>
  <c r="CQ117" i="9"/>
  <c r="CQ117" i="10" s="1"/>
  <c r="CP117" i="9"/>
  <c r="CP117" i="10" s="1"/>
  <c r="CO117" i="9"/>
  <c r="CO117" i="10" s="1"/>
  <c r="CN117" i="9"/>
  <c r="CN117" i="10" s="1"/>
  <c r="CM117" i="9"/>
  <c r="CM117" i="10" s="1"/>
  <c r="CL117" i="9"/>
  <c r="CL117" i="10" s="1"/>
  <c r="CK117" i="9"/>
  <c r="CK117" i="10" s="1"/>
  <c r="CJ117" i="9"/>
  <c r="CJ117" i="10" s="1"/>
  <c r="CR116" i="9"/>
  <c r="CR116" i="10" s="1"/>
  <c r="CQ116" i="9"/>
  <c r="CQ116" i="10" s="1"/>
  <c r="CP116" i="9"/>
  <c r="CP116" i="10" s="1"/>
  <c r="CO116" i="9"/>
  <c r="CO116" i="10" s="1"/>
  <c r="CN116" i="9"/>
  <c r="CN116" i="10" s="1"/>
  <c r="CM116" i="9"/>
  <c r="CM116" i="10" s="1"/>
  <c r="CL116" i="9"/>
  <c r="CL116" i="10" s="1"/>
  <c r="CK116" i="9"/>
  <c r="CK116" i="10" s="1"/>
  <c r="CJ116" i="9"/>
  <c r="CJ116" i="10" s="1"/>
  <c r="CR115" i="9"/>
  <c r="CR115" i="10" s="1"/>
  <c r="CQ115" i="9"/>
  <c r="CQ115" i="10" s="1"/>
  <c r="CP115" i="9"/>
  <c r="CP115" i="10" s="1"/>
  <c r="CO115" i="9"/>
  <c r="CO115" i="10" s="1"/>
  <c r="CN115" i="9"/>
  <c r="CN115" i="10" s="1"/>
  <c r="CM115" i="9"/>
  <c r="CM115" i="10" s="1"/>
  <c r="CL115" i="9"/>
  <c r="CL115" i="10" s="1"/>
  <c r="CK115" i="9"/>
  <c r="CK115" i="10" s="1"/>
  <c r="CJ115" i="9"/>
  <c r="CJ115" i="10" s="1"/>
  <c r="CR114" i="9"/>
  <c r="CR114" i="10" s="1"/>
  <c r="CQ114" i="9"/>
  <c r="CQ114" i="10" s="1"/>
  <c r="CP114" i="9"/>
  <c r="CP114" i="10" s="1"/>
  <c r="CO114" i="9"/>
  <c r="CO114" i="10" s="1"/>
  <c r="CN114" i="9"/>
  <c r="CN114" i="10" s="1"/>
  <c r="CM114" i="9"/>
  <c r="CM114" i="10" s="1"/>
  <c r="CL114" i="9"/>
  <c r="CL114" i="10" s="1"/>
  <c r="CK114" i="9"/>
  <c r="CK114" i="10" s="1"/>
  <c r="CJ114" i="9"/>
  <c r="CJ114" i="10" s="1"/>
  <c r="CR113" i="9"/>
  <c r="CR113" i="10" s="1"/>
  <c r="CQ113" i="9"/>
  <c r="CQ113" i="10" s="1"/>
  <c r="CP113" i="9"/>
  <c r="CP113" i="10" s="1"/>
  <c r="CO113" i="9"/>
  <c r="CO113" i="10" s="1"/>
  <c r="CN113" i="9"/>
  <c r="CN113" i="10" s="1"/>
  <c r="CM113" i="9"/>
  <c r="CM113" i="10" s="1"/>
  <c r="CL113" i="9"/>
  <c r="CL113" i="10" s="1"/>
  <c r="CK113" i="9"/>
  <c r="CK113" i="10" s="1"/>
  <c r="CJ113" i="9"/>
  <c r="CJ113" i="10" s="1"/>
  <c r="CR112" i="9"/>
  <c r="CR112" i="10" s="1"/>
  <c r="CQ112" i="9"/>
  <c r="CQ112" i="10" s="1"/>
  <c r="CP112" i="9"/>
  <c r="CP112" i="10" s="1"/>
  <c r="CO112" i="9"/>
  <c r="CO112" i="10" s="1"/>
  <c r="CN112" i="9"/>
  <c r="CN112" i="10" s="1"/>
  <c r="CM112" i="9"/>
  <c r="CM112" i="10" s="1"/>
  <c r="CL112" i="9"/>
  <c r="CL112" i="10" s="1"/>
  <c r="CK112" i="9"/>
  <c r="CK112" i="10" s="1"/>
  <c r="CJ112" i="9"/>
  <c r="CJ112" i="10" s="1"/>
  <c r="CR111" i="9"/>
  <c r="CR111" i="10" s="1"/>
  <c r="CQ111" i="9"/>
  <c r="CQ111" i="10" s="1"/>
  <c r="CP111" i="9"/>
  <c r="CP111" i="10" s="1"/>
  <c r="CO111" i="9"/>
  <c r="CO111" i="10" s="1"/>
  <c r="CN111" i="9"/>
  <c r="CN111" i="10" s="1"/>
  <c r="CM111" i="9"/>
  <c r="CM111" i="10" s="1"/>
  <c r="CL111" i="9"/>
  <c r="CL111" i="10" s="1"/>
  <c r="CK111" i="9"/>
  <c r="CK111" i="10" s="1"/>
  <c r="CJ111" i="9"/>
  <c r="CJ111" i="10" s="1"/>
  <c r="CR110" i="9"/>
  <c r="CR110" i="10" s="1"/>
  <c r="CQ110" i="9"/>
  <c r="CQ110" i="10" s="1"/>
  <c r="CP110" i="9"/>
  <c r="CP110" i="10" s="1"/>
  <c r="CO110" i="9"/>
  <c r="CO110" i="10" s="1"/>
  <c r="CN110" i="9"/>
  <c r="CN110" i="10" s="1"/>
  <c r="CM110" i="9"/>
  <c r="CM110" i="10" s="1"/>
  <c r="CL110" i="9"/>
  <c r="CL110" i="10" s="1"/>
  <c r="CK110" i="9"/>
  <c r="CK110" i="10" s="1"/>
  <c r="CJ110" i="9"/>
  <c r="CJ110" i="10" s="1"/>
  <c r="CR109" i="9"/>
  <c r="CR109" i="10" s="1"/>
  <c r="CQ109" i="9"/>
  <c r="CQ109" i="10" s="1"/>
  <c r="CP109" i="9"/>
  <c r="CP109" i="10" s="1"/>
  <c r="CO109" i="9"/>
  <c r="CO109" i="10" s="1"/>
  <c r="CN109" i="9"/>
  <c r="CN109" i="10" s="1"/>
  <c r="CM109" i="9"/>
  <c r="CM109" i="10" s="1"/>
  <c r="CL109" i="9"/>
  <c r="CL109" i="10" s="1"/>
  <c r="CK109" i="9"/>
  <c r="CK109" i="10" s="1"/>
  <c r="CJ109" i="9"/>
  <c r="CJ109" i="10" s="1"/>
  <c r="CR108" i="9"/>
  <c r="CR108" i="10" s="1"/>
  <c r="CQ108" i="9"/>
  <c r="CQ108" i="10" s="1"/>
  <c r="CP108" i="9"/>
  <c r="CP108" i="10" s="1"/>
  <c r="CO108" i="9"/>
  <c r="CO108" i="10" s="1"/>
  <c r="CN108" i="9"/>
  <c r="CN108" i="10" s="1"/>
  <c r="CM108" i="9"/>
  <c r="CM108" i="10" s="1"/>
  <c r="CL108" i="9"/>
  <c r="CL108" i="10" s="1"/>
  <c r="CK108" i="9"/>
  <c r="CK108" i="10" s="1"/>
  <c r="CJ108" i="9"/>
  <c r="CJ108" i="10" s="1"/>
  <c r="CR107" i="9"/>
  <c r="CR107" i="10" s="1"/>
  <c r="CQ107" i="9"/>
  <c r="CQ107" i="10" s="1"/>
  <c r="CP107" i="9"/>
  <c r="CP107" i="10" s="1"/>
  <c r="CO107" i="9"/>
  <c r="CO107" i="10" s="1"/>
  <c r="CN107" i="9"/>
  <c r="CN107" i="10" s="1"/>
  <c r="CM107" i="9"/>
  <c r="CM107" i="10" s="1"/>
  <c r="CL107" i="9"/>
  <c r="CL107" i="10" s="1"/>
  <c r="CK107" i="9"/>
  <c r="CK107" i="10" s="1"/>
  <c r="CJ107" i="9"/>
  <c r="CJ107" i="10" s="1"/>
  <c r="CR106" i="9"/>
  <c r="CR106" i="10" s="1"/>
  <c r="CQ106" i="9"/>
  <c r="CQ106" i="10" s="1"/>
  <c r="CP106" i="9"/>
  <c r="CP106" i="10" s="1"/>
  <c r="CO106" i="9"/>
  <c r="CO106" i="10" s="1"/>
  <c r="CN106" i="9"/>
  <c r="CN106" i="10" s="1"/>
  <c r="CM106" i="9"/>
  <c r="CM106" i="10" s="1"/>
  <c r="CL106" i="9"/>
  <c r="CL106" i="10" s="1"/>
  <c r="CK106" i="9"/>
  <c r="CK106" i="10" s="1"/>
  <c r="CJ106" i="9"/>
  <c r="CJ106" i="10" s="1"/>
  <c r="CR105" i="9"/>
  <c r="CR105" i="10" s="1"/>
  <c r="CQ105" i="9"/>
  <c r="CQ105" i="10" s="1"/>
  <c r="CP105" i="9"/>
  <c r="CP105" i="10" s="1"/>
  <c r="CO105" i="9"/>
  <c r="CO105" i="10" s="1"/>
  <c r="CN105" i="9"/>
  <c r="CN105" i="10" s="1"/>
  <c r="CM105" i="9"/>
  <c r="CM105" i="10" s="1"/>
  <c r="CL105" i="9"/>
  <c r="CL105" i="10" s="1"/>
  <c r="CK105" i="9"/>
  <c r="CK105" i="10" s="1"/>
  <c r="CJ105" i="9"/>
  <c r="CJ105" i="10" s="1"/>
  <c r="CR104" i="9"/>
  <c r="CR104" i="10" s="1"/>
  <c r="CQ104" i="9"/>
  <c r="CQ104" i="10" s="1"/>
  <c r="CP104" i="9"/>
  <c r="CP104" i="10" s="1"/>
  <c r="CO104" i="9"/>
  <c r="CO104" i="10" s="1"/>
  <c r="CN104" i="9"/>
  <c r="CN104" i="10" s="1"/>
  <c r="CM104" i="9"/>
  <c r="CM104" i="10" s="1"/>
  <c r="CL104" i="9"/>
  <c r="CL104" i="10" s="1"/>
  <c r="CK104" i="9"/>
  <c r="CK104" i="10" s="1"/>
  <c r="CJ104" i="9"/>
  <c r="CJ104" i="10" s="1"/>
  <c r="CR103" i="9"/>
  <c r="CR103" i="10" s="1"/>
  <c r="CQ103" i="9"/>
  <c r="CQ103" i="10" s="1"/>
  <c r="CP103" i="9"/>
  <c r="CP103" i="10" s="1"/>
  <c r="CO103" i="9"/>
  <c r="CO103" i="10" s="1"/>
  <c r="CN103" i="9"/>
  <c r="CN103" i="10" s="1"/>
  <c r="CM103" i="9"/>
  <c r="CM103" i="10" s="1"/>
  <c r="CL103" i="9"/>
  <c r="CL103" i="10" s="1"/>
  <c r="CK103" i="9"/>
  <c r="CK103" i="10" s="1"/>
  <c r="CJ103" i="9"/>
  <c r="CJ103" i="10" s="1"/>
  <c r="CR102" i="9"/>
  <c r="CR102" i="10" s="1"/>
  <c r="CQ102" i="9"/>
  <c r="CQ102" i="10" s="1"/>
  <c r="CP102" i="9"/>
  <c r="CP102" i="10" s="1"/>
  <c r="CO102" i="9"/>
  <c r="CO102" i="10" s="1"/>
  <c r="CN102" i="9"/>
  <c r="CN102" i="10" s="1"/>
  <c r="CM102" i="9"/>
  <c r="CM102" i="10" s="1"/>
  <c r="CL102" i="9"/>
  <c r="CL102" i="10" s="1"/>
  <c r="CK102" i="9"/>
  <c r="CK102" i="10" s="1"/>
  <c r="CJ102" i="9"/>
  <c r="CJ102" i="10" s="1"/>
  <c r="CR101" i="9"/>
  <c r="CR101" i="10" s="1"/>
  <c r="CQ101" i="9"/>
  <c r="CQ101" i="10" s="1"/>
  <c r="CP101" i="9"/>
  <c r="CP101" i="10" s="1"/>
  <c r="CO101" i="9"/>
  <c r="CO101" i="10" s="1"/>
  <c r="CN101" i="9"/>
  <c r="CN101" i="10" s="1"/>
  <c r="CM101" i="9"/>
  <c r="CM101" i="10" s="1"/>
  <c r="CL101" i="9"/>
  <c r="CL101" i="10" s="1"/>
  <c r="CK101" i="9"/>
  <c r="CK101" i="10" s="1"/>
  <c r="CJ101" i="9"/>
  <c r="CJ101" i="10" s="1"/>
  <c r="CR100" i="9"/>
  <c r="CR100" i="10" s="1"/>
  <c r="CQ100" i="9"/>
  <c r="CQ100" i="10" s="1"/>
  <c r="CP100" i="9"/>
  <c r="CP100" i="10" s="1"/>
  <c r="CO100" i="9"/>
  <c r="CO100" i="10" s="1"/>
  <c r="CN100" i="9"/>
  <c r="CN100" i="10" s="1"/>
  <c r="CM100" i="9"/>
  <c r="CM100" i="10" s="1"/>
  <c r="CL100" i="9"/>
  <c r="CL100" i="10" s="1"/>
  <c r="CK100" i="9"/>
  <c r="CK100" i="10" s="1"/>
  <c r="CJ100" i="9"/>
  <c r="CJ100" i="10" s="1"/>
  <c r="CR99" i="9"/>
  <c r="CR99" i="10" s="1"/>
  <c r="CQ99" i="9"/>
  <c r="CQ99" i="10" s="1"/>
  <c r="CP99" i="9"/>
  <c r="CP99" i="10" s="1"/>
  <c r="CO99" i="9"/>
  <c r="CO99" i="10" s="1"/>
  <c r="CN99" i="9"/>
  <c r="CN99" i="10" s="1"/>
  <c r="CM99" i="9"/>
  <c r="CM99" i="10" s="1"/>
  <c r="CL99" i="9"/>
  <c r="CL99" i="10" s="1"/>
  <c r="CK99" i="9"/>
  <c r="CK99" i="10" s="1"/>
  <c r="CJ99" i="9"/>
  <c r="CJ99" i="10" s="1"/>
  <c r="CR98" i="9"/>
  <c r="CR98" i="10" s="1"/>
  <c r="CQ98" i="9"/>
  <c r="CQ98" i="10" s="1"/>
  <c r="CP98" i="9"/>
  <c r="CP98" i="10" s="1"/>
  <c r="CO98" i="9"/>
  <c r="CO98" i="10" s="1"/>
  <c r="CN98" i="9"/>
  <c r="CN98" i="10" s="1"/>
  <c r="CM98" i="9"/>
  <c r="CM98" i="10" s="1"/>
  <c r="CL98" i="9"/>
  <c r="CL98" i="10" s="1"/>
  <c r="CK98" i="9"/>
  <c r="CK98" i="10" s="1"/>
  <c r="CJ98" i="9"/>
  <c r="CJ98" i="10" s="1"/>
  <c r="CR97" i="9"/>
  <c r="CR97" i="10" s="1"/>
  <c r="CQ97" i="9"/>
  <c r="CQ97" i="10" s="1"/>
  <c r="CP97" i="9"/>
  <c r="CP97" i="10" s="1"/>
  <c r="CO97" i="9"/>
  <c r="CO97" i="10" s="1"/>
  <c r="CN97" i="9"/>
  <c r="CN97" i="10" s="1"/>
  <c r="CM97" i="9"/>
  <c r="CM97" i="10" s="1"/>
  <c r="CL97" i="9"/>
  <c r="CL97" i="10" s="1"/>
  <c r="CK97" i="9"/>
  <c r="CK97" i="10" s="1"/>
  <c r="CJ97" i="9"/>
  <c r="CJ97" i="10" s="1"/>
  <c r="CR96" i="9"/>
  <c r="CR96" i="10" s="1"/>
  <c r="CQ96" i="9"/>
  <c r="CQ96" i="10" s="1"/>
  <c r="CP96" i="9"/>
  <c r="CP96" i="10" s="1"/>
  <c r="CO96" i="9"/>
  <c r="CO96" i="10" s="1"/>
  <c r="CN96" i="9"/>
  <c r="CN96" i="10" s="1"/>
  <c r="CM96" i="9"/>
  <c r="CM96" i="10" s="1"/>
  <c r="CL96" i="9"/>
  <c r="CL96" i="10" s="1"/>
  <c r="CK96" i="9"/>
  <c r="CK96" i="10" s="1"/>
  <c r="CJ96" i="9"/>
  <c r="CJ96" i="10" s="1"/>
  <c r="CR95" i="9"/>
  <c r="CR95" i="10" s="1"/>
  <c r="CQ95" i="9"/>
  <c r="CQ95" i="10" s="1"/>
  <c r="CP95" i="9"/>
  <c r="CP95" i="10" s="1"/>
  <c r="CO95" i="9"/>
  <c r="CO95" i="10" s="1"/>
  <c r="CN95" i="9"/>
  <c r="CN95" i="10" s="1"/>
  <c r="CM95" i="9"/>
  <c r="CM95" i="10" s="1"/>
  <c r="CL95" i="9"/>
  <c r="CL95" i="10" s="1"/>
  <c r="CK95" i="9"/>
  <c r="CK95" i="10" s="1"/>
  <c r="CJ95" i="9"/>
  <c r="CJ95" i="10" s="1"/>
  <c r="CR94" i="9"/>
  <c r="CR94" i="10" s="1"/>
  <c r="CQ94" i="9"/>
  <c r="CQ94" i="10" s="1"/>
  <c r="CP94" i="9"/>
  <c r="CP94" i="10" s="1"/>
  <c r="CO94" i="9"/>
  <c r="CO94" i="10" s="1"/>
  <c r="CN94" i="9"/>
  <c r="CN94" i="10" s="1"/>
  <c r="CM94" i="9"/>
  <c r="CM94" i="10" s="1"/>
  <c r="CL94" i="9"/>
  <c r="CL94" i="10" s="1"/>
  <c r="CK94" i="9"/>
  <c r="CK94" i="10" s="1"/>
  <c r="CJ94" i="9"/>
  <c r="CJ94" i="10" s="1"/>
  <c r="CR93" i="9"/>
  <c r="CR93" i="10" s="1"/>
  <c r="CQ93" i="9"/>
  <c r="CQ93" i="10" s="1"/>
  <c r="CP93" i="9"/>
  <c r="CP93" i="10" s="1"/>
  <c r="CO93" i="9"/>
  <c r="CO93" i="10" s="1"/>
  <c r="CN93" i="9"/>
  <c r="CN93" i="10" s="1"/>
  <c r="CM93" i="9"/>
  <c r="CM93" i="10" s="1"/>
  <c r="CL93" i="9"/>
  <c r="CL93" i="10" s="1"/>
  <c r="CK93" i="9"/>
  <c r="CK93" i="10" s="1"/>
  <c r="CJ93" i="9"/>
  <c r="CJ93" i="10" s="1"/>
  <c r="CR92" i="9"/>
  <c r="CR92" i="10" s="1"/>
  <c r="CQ92" i="9"/>
  <c r="CQ92" i="10" s="1"/>
  <c r="CP92" i="9"/>
  <c r="CP92" i="10" s="1"/>
  <c r="CO92" i="9"/>
  <c r="CO92" i="10" s="1"/>
  <c r="CN92" i="9"/>
  <c r="CN92" i="10" s="1"/>
  <c r="CM92" i="9"/>
  <c r="CM92" i="10" s="1"/>
  <c r="CL92" i="9"/>
  <c r="CL92" i="10" s="1"/>
  <c r="CK92" i="9"/>
  <c r="CK92" i="10" s="1"/>
  <c r="CJ92" i="9"/>
  <c r="CJ92" i="10" s="1"/>
  <c r="CR91" i="9"/>
  <c r="CR91" i="10" s="1"/>
  <c r="CQ91" i="9"/>
  <c r="CQ91" i="10" s="1"/>
  <c r="CP91" i="9"/>
  <c r="CP91" i="10" s="1"/>
  <c r="CO91" i="9"/>
  <c r="CO91" i="10" s="1"/>
  <c r="CN91" i="9"/>
  <c r="CN91" i="10" s="1"/>
  <c r="CM91" i="9"/>
  <c r="CM91" i="10" s="1"/>
  <c r="CL91" i="9"/>
  <c r="CL91" i="10" s="1"/>
  <c r="CK91" i="9"/>
  <c r="CK91" i="10" s="1"/>
  <c r="CJ91" i="9"/>
  <c r="CJ91" i="10" s="1"/>
  <c r="CR90" i="9"/>
  <c r="CR90" i="10" s="1"/>
  <c r="CQ90" i="9"/>
  <c r="CQ90" i="10" s="1"/>
  <c r="CP90" i="9"/>
  <c r="CP90" i="10" s="1"/>
  <c r="CO90" i="9"/>
  <c r="CO90" i="10" s="1"/>
  <c r="CN90" i="9"/>
  <c r="CN90" i="10" s="1"/>
  <c r="CM90" i="9"/>
  <c r="CM90" i="10" s="1"/>
  <c r="CL90" i="9"/>
  <c r="CL90" i="10" s="1"/>
  <c r="CK90" i="9"/>
  <c r="CK90" i="10" s="1"/>
  <c r="CJ90" i="9"/>
  <c r="CJ90" i="10" s="1"/>
  <c r="CR89" i="9"/>
  <c r="CR89" i="10" s="1"/>
  <c r="CQ89" i="9"/>
  <c r="CQ89" i="10" s="1"/>
  <c r="CP89" i="9"/>
  <c r="CP89" i="10" s="1"/>
  <c r="CO89" i="9"/>
  <c r="CO89" i="10" s="1"/>
  <c r="CN89" i="9"/>
  <c r="CN89" i="10" s="1"/>
  <c r="CM89" i="9"/>
  <c r="CM89" i="10" s="1"/>
  <c r="CL89" i="9"/>
  <c r="CL89" i="10" s="1"/>
  <c r="CK89" i="9"/>
  <c r="CK89" i="10" s="1"/>
  <c r="CJ89" i="9"/>
  <c r="CJ89" i="10" s="1"/>
  <c r="CR88" i="9"/>
  <c r="CR88" i="10" s="1"/>
  <c r="CQ88" i="9"/>
  <c r="CQ88" i="10" s="1"/>
  <c r="CP88" i="9"/>
  <c r="CP88" i="10" s="1"/>
  <c r="CO88" i="9"/>
  <c r="CO88" i="10" s="1"/>
  <c r="CN88" i="9"/>
  <c r="CN88" i="10" s="1"/>
  <c r="CM88" i="9"/>
  <c r="CM88" i="10" s="1"/>
  <c r="CL88" i="9"/>
  <c r="CL88" i="10" s="1"/>
  <c r="CK88" i="9"/>
  <c r="CK88" i="10" s="1"/>
  <c r="CJ88" i="9"/>
  <c r="CJ88" i="10" s="1"/>
  <c r="CR87" i="9"/>
  <c r="CR87" i="10" s="1"/>
  <c r="CQ87" i="9"/>
  <c r="CQ87" i="10" s="1"/>
  <c r="CP87" i="9"/>
  <c r="CP87" i="10" s="1"/>
  <c r="CO87" i="9"/>
  <c r="CO87" i="10" s="1"/>
  <c r="CN87" i="9"/>
  <c r="CN87" i="10" s="1"/>
  <c r="CM87" i="9"/>
  <c r="CM87" i="10" s="1"/>
  <c r="CL87" i="9"/>
  <c r="CL87" i="10" s="1"/>
  <c r="CK87" i="9"/>
  <c r="CK87" i="10" s="1"/>
  <c r="CJ87" i="9"/>
  <c r="CJ87" i="10" s="1"/>
  <c r="CR86" i="9"/>
  <c r="CR86" i="10" s="1"/>
  <c r="CQ86" i="9"/>
  <c r="CQ86" i="10" s="1"/>
  <c r="CP86" i="9"/>
  <c r="CP86" i="10" s="1"/>
  <c r="CO86" i="9"/>
  <c r="CO86" i="10" s="1"/>
  <c r="CN86" i="9"/>
  <c r="CN86" i="10" s="1"/>
  <c r="CM86" i="9"/>
  <c r="CM86" i="10" s="1"/>
  <c r="CL86" i="9"/>
  <c r="CL86" i="10" s="1"/>
  <c r="CK86" i="9"/>
  <c r="CK86" i="10" s="1"/>
  <c r="CJ86" i="9"/>
  <c r="CJ86" i="10" s="1"/>
  <c r="CR85" i="9"/>
  <c r="CR85" i="10" s="1"/>
  <c r="CQ85" i="9"/>
  <c r="CQ85" i="10" s="1"/>
  <c r="CP85" i="9"/>
  <c r="CP85" i="10" s="1"/>
  <c r="CO85" i="9"/>
  <c r="CO85" i="10" s="1"/>
  <c r="CN85" i="9"/>
  <c r="CN85" i="10" s="1"/>
  <c r="CM85" i="9"/>
  <c r="CM85" i="10" s="1"/>
  <c r="CL85" i="9"/>
  <c r="CL85" i="10" s="1"/>
  <c r="CK85" i="9"/>
  <c r="CK85" i="10" s="1"/>
  <c r="CJ85" i="9"/>
  <c r="CJ85" i="10" s="1"/>
  <c r="CR84" i="9"/>
  <c r="CR84" i="10" s="1"/>
  <c r="CQ84" i="9"/>
  <c r="CQ84" i="10" s="1"/>
  <c r="CP84" i="9"/>
  <c r="CP84" i="10" s="1"/>
  <c r="CO84" i="9"/>
  <c r="CO84" i="10" s="1"/>
  <c r="CN84" i="9"/>
  <c r="CN84" i="10" s="1"/>
  <c r="CM84" i="9"/>
  <c r="CM84" i="10" s="1"/>
  <c r="CL84" i="9"/>
  <c r="CL84" i="10" s="1"/>
  <c r="CK84" i="9"/>
  <c r="CK84" i="10" s="1"/>
  <c r="CJ84" i="9"/>
  <c r="CJ84" i="10" s="1"/>
  <c r="CR83" i="9"/>
  <c r="CR83" i="10" s="1"/>
  <c r="CQ83" i="9"/>
  <c r="CQ83" i="10" s="1"/>
  <c r="CP83" i="9"/>
  <c r="CP83" i="10" s="1"/>
  <c r="CO83" i="9"/>
  <c r="CO83" i="10" s="1"/>
  <c r="CN83" i="9"/>
  <c r="CN83" i="10" s="1"/>
  <c r="CM83" i="9"/>
  <c r="CM83" i="10" s="1"/>
  <c r="CL83" i="9"/>
  <c r="CL83" i="10" s="1"/>
  <c r="CK83" i="9"/>
  <c r="CK83" i="10" s="1"/>
  <c r="CJ83" i="9"/>
  <c r="CJ83" i="10" s="1"/>
  <c r="CR82" i="9"/>
  <c r="CR82" i="10" s="1"/>
  <c r="CQ82" i="9"/>
  <c r="CQ82" i="10" s="1"/>
  <c r="CP82" i="9"/>
  <c r="CP82" i="10" s="1"/>
  <c r="CO82" i="9"/>
  <c r="CO82" i="10" s="1"/>
  <c r="CN82" i="9"/>
  <c r="CN82" i="10" s="1"/>
  <c r="CM82" i="9"/>
  <c r="CM82" i="10" s="1"/>
  <c r="CL82" i="9"/>
  <c r="CL82" i="10" s="1"/>
  <c r="CK82" i="9"/>
  <c r="CK82" i="10" s="1"/>
  <c r="CJ82" i="9"/>
  <c r="CJ82" i="10" s="1"/>
  <c r="CR81" i="9"/>
  <c r="CR81" i="10" s="1"/>
  <c r="CQ81" i="9"/>
  <c r="CQ81" i="10" s="1"/>
  <c r="CP81" i="9"/>
  <c r="CP81" i="10" s="1"/>
  <c r="CO81" i="9"/>
  <c r="CO81" i="10" s="1"/>
  <c r="CN81" i="9"/>
  <c r="CN81" i="10" s="1"/>
  <c r="CM81" i="9"/>
  <c r="CM81" i="10" s="1"/>
  <c r="CL81" i="9"/>
  <c r="CL81" i="10" s="1"/>
  <c r="CK81" i="9"/>
  <c r="CK81" i="10" s="1"/>
  <c r="CJ81" i="9"/>
  <c r="CJ81" i="10" s="1"/>
  <c r="CR80" i="9"/>
  <c r="CR80" i="10" s="1"/>
  <c r="CQ80" i="9"/>
  <c r="CQ80" i="10" s="1"/>
  <c r="CP80" i="9"/>
  <c r="CP80" i="10" s="1"/>
  <c r="CO80" i="9"/>
  <c r="CO80" i="10" s="1"/>
  <c r="CN80" i="9"/>
  <c r="CN80" i="10" s="1"/>
  <c r="CM80" i="9"/>
  <c r="CM80" i="10" s="1"/>
  <c r="CL80" i="9"/>
  <c r="CL80" i="10" s="1"/>
  <c r="CK80" i="9"/>
  <c r="CK80" i="10" s="1"/>
  <c r="CJ80" i="9"/>
  <c r="CJ80" i="10" s="1"/>
  <c r="CR79" i="9"/>
  <c r="CR79" i="10" s="1"/>
  <c r="CQ79" i="9"/>
  <c r="CQ79" i="10" s="1"/>
  <c r="CP79" i="9"/>
  <c r="CP79" i="10" s="1"/>
  <c r="CO79" i="9"/>
  <c r="CO79" i="10" s="1"/>
  <c r="CN79" i="9"/>
  <c r="CN79" i="10" s="1"/>
  <c r="CM79" i="9"/>
  <c r="CM79" i="10" s="1"/>
  <c r="CL79" i="9"/>
  <c r="CL79" i="10" s="1"/>
  <c r="CK79" i="9"/>
  <c r="CK79" i="10" s="1"/>
  <c r="CJ79" i="9"/>
  <c r="CJ79" i="10" s="1"/>
  <c r="CR78" i="9"/>
  <c r="CR78" i="10" s="1"/>
  <c r="CQ78" i="9"/>
  <c r="CQ78" i="10" s="1"/>
  <c r="CP78" i="9"/>
  <c r="CP78" i="10" s="1"/>
  <c r="CO78" i="9"/>
  <c r="CO78" i="10" s="1"/>
  <c r="CN78" i="9"/>
  <c r="CN78" i="10" s="1"/>
  <c r="CM78" i="9"/>
  <c r="CM78" i="10" s="1"/>
  <c r="CL78" i="9"/>
  <c r="CL78" i="10" s="1"/>
  <c r="CK78" i="9"/>
  <c r="CK78" i="10" s="1"/>
  <c r="CJ78" i="9"/>
  <c r="CJ78" i="10" s="1"/>
  <c r="CR77" i="9"/>
  <c r="CR77" i="10" s="1"/>
  <c r="CQ77" i="9"/>
  <c r="CQ77" i="10" s="1"/>
  <c r="CP77" i="9"/>
  <c r="CP77" i="10" s="1"/>
  <c r="CO77" i="9"/>
  <c r="CO77" i="10" s="1"/>
  <c r="CN77" i="9"/>
  <c r="CN77" i="10" s="1"/>
  <c r="CM77" i="9"/>
  <c r="CM77" i="10" s="1"/>
  <c r="CL77" i="9"/>
  <c r="CL77" i="10" s="1"/>
  <c r="CK77" i="9"/>
  <c r="CK77" i="10" s="1"/>
  <c r="CJ77" i="9"/>
  <c r="CJ77" i="10" s="1"/>
  <c r="CR76" i="9"/>
  <c r="CR76" i="10" s="1"/>
  <c r="CQ76" i="9"/>
  <c r="CQ76" i="10" s="1"/>
  <c r="CP76" i="9"/>
  <c r="CP76" i="10" s="1"/>
  <c r="CO76" i="9"/>
  <c r="CO76" i="10" s="1"/>
  <c r="CN76" i="9"/>
  <c r="CN76" i="10" s="1"/>
  <c r="CM76" i="9"/>
  <c r="CM76" i="10" s="1"/>
  <c r="CL76" i="9"/>
  <c r="CL76" i="10" s="1"/>
  <c r="CK76" i="9"/>
  <c r="CK76" i="10" s="1"/>
  <c r="CJ76" i="9"/>
  <c r="CJ76" i="10" s="1"/>
  <c r="CR75" i="9"/>
  <c r="CR75" i="10" s="1"/>
  <c r="CQ75" i="9"/>
  <c r="CQ75" i="10" s="1"/>
  <c r="CP75" i="9"/>
  <c r="CP75" i="10" s="1"/>
  <c r="CO75" i="9"/>
  <c r="CO75" i="10" s="1"/>
  <c r="CN75" i="9"/>
  <c r="CN75" i="10" s="1"/>
  <c r="CM75" i="9"/>
  <c r="CM75" i="10" s="1"/>
  <c r="CL75" i="9"/>
  <c r="CL75" i="10" s="1"/>
  <c r="CK75" i="9"/>
  <c r="CK75" i="10" s="1"/>
  <c r="CJ75" i="9"/>
  <c r="CJ75" i="10" s="1"/>
  <c r="CR74" i="9"/>
  <c r="CR74" i="10" s="1"/>
  <c r="CQ74" i="9"/>
  <c r="CQ74" i="10" s="1"/>
  <c r="CP74" i="9"/>
  <c r="CP74" i="10" s="1"/>
  <c r="CO74" i="9"/>
  <c r="CO74" i="10" s="1"/>
  <c r="CN74" i="9"/>
  <c r="CN74" i="10" s="1"/>
  <c r="CM74" i="9"/>
  <c r="CM74" i="10" s="1"/>
  <c r="CL74" i="9"/>
  <c r="CL74" i="10" s="1"/>
  <c r="CK74" i="9"/>
  <c r="CK74" i="10" s="1"/>
  <c r="CJ74" i="9"/>
  <c r="CJ74" i="10" s="1"/>
  <c r="CR73" i="9"/>
  <c r="CR73" i="10" s="1"/>
  <c r="CQ73" i="9"/>
  <c r="CQ73" i="10" s="1"/>
  <c r="CP73" i="9"/>
  <c r="CP73" i="10" s="1"/>
  <c r="CO73" i="9"/>
  <c r="CO73" i="10" s="1"/>
  <c r="CN73" i="9"/>
  <c r="CN73" i="10" s="1"/>
  <c r="CM73" i="9"/>
  <c r="CM73" i="10" s="1"/>
  <c r="CL73" i="9"/>
  <c r="CL73" i="10" s="1"/>
  <c r="CK73" i="9"/>
  <c r="CK73" i="10" s="1"/>
  <c r="CJ73" i="9"/>
  <c r="CJ73" i="10" s="1"/>
  <c r="CR72" i="9"/>
  <c r="CR72" i="10" s="1"/>
  <c r="CQ72" i="9"/>
  <c r="CQ72" i="10" s="1"/>
  <c r="CP72" i="9"/>
  <c r="CP72" i="10" s="1"/>
  <c r="CO72" i="9"/>
  <c r="CO72" i="10" s="1"/>
  <c r="CN72" i="9"/>
  <c r="CN72" i="10" s="1"/>
  <c r="CM72" i="9"/>
  <c r="CM72" i="10" s="1"/>
  <c r="CL72" i="9"/>
  <c r="CL72" i="10" s="1"/>
  <c r="CK72" i="9"/>
  <c r="CK72" i="10" s="1"/>
  <c r="CJ72" i="9"/>
  <c r="CJ72" i="10" s="1"/>
  <c r="CR71" i="9"/>
  <c r="CR71" i="10" s="1"/>
  <c r="CQ71" i="9"/>
  <c r="CQ71" i="10" s="1"/>
  <c r="CP71" i="9"/>
  <c r="CP71" i="10" s="1"/>
  <c r="CO71" i="9"/>
  <c r="CO71" i="10" s="1"/>
  <c r="CN71" i="9"/>
  <c r="CN71" i="10" s="1"/>
  <c r="CM71" i="9"/>
  <c r="CM71" i="10" s="1"/>
  <c r="CL71" i="9"/>
  <c r="CL71" i="10" s="1"/>
  <c r="CK71" i="9"/>
  <c r="CK71" i="10" s="1"/>
  <c r="CJ71" i="9"/>
  <c r="CJ71" i="10" s="1"/>
  <c r="CR70" i="9"/>
  <c r="CR70" i="10" s="1"/>
  <c r="CQ70" i="9"/>
  <c r="CQ70" i="10" s="1"/>
  <c r="CP70" i="9"/>
  <c r="CP70" i="10" s="1"/>
  <c r="CO70" i="9"/>
  <c r="CO70" i="10" s="1"/>
  <c r="CN70" i="9"/>
  <c r="CN70" i="10" s="1"/>
  <c r="CM70" i="9"/>
  <c r="CM70" i="10" s="1"/>
  <c r="CL70" i="9"/>
  <c r="CL70" i="10" s="1"/>
  <c r="CK70" i="9"/>
  <c r="CK70" i="10" s="1"/>
  <c r="CJ70" i="9"/>
  <c r="CJ70" i="10" s="1"/>
  <c r="CR69" i="9"/>
  <c r="CR69" i="10" s="1"/>
  <c r="CQ69" i="9"/>
  <c r="CQ69" i="10" s="1"/>
  <c r="CP69" i="9"/>
  <c r="CP69" i="10" s="1"/>
  <c r="CO69" i="9"/>
  <c r="CO69" i="10" s="1"/>
  <c r="CN69" i="9"/>
  <c r="CN69" i="10" s="1"/>
  <c r="CM69" i="9"/>
  <c r="CM69" i="10" s="1"/>
  <c r="CL69" i="9"/>
  <c r="CL69" i="10" s="1"/>
  <c r="CK69" i="9"/>
  <c r="CK69" i="10" s="1"/>
  <c r="CJ69" i="9"/>
  <c r="CJ69" i="10" s="1"/>
  <c r="CR68" i="9"/>
  <c r="CR68" i="10" s="1"/>
  <c r="CQ68" i="9"/>
  <c r="CQ68" i="10" s="1"/>
  <c r="CP68" i="9"/>
  <c r="CP68" i="10" s="1"/>
  <c r="CO68" i="9"/>
  <c r="CO68" i="10" s="1"/>
  <c r="CN68" i="9"/>
  <c r="CN68" i="10" s="1"/>
  <c r="CM68" i="9"/>
  <c r="CM68" i="10" s="1"/>
  <c r="CL68" i="9"/>
  <c r="CL68" i="10" s="1"/>
  <c r="CK68" i="9"/>
  <c r="CK68" i="10" s="1"/>
  <c r="CJ68" i="9"/>
  <c r="CJ68" i="10" s="1"/>
  <c r="CR67" i="9"/>
  <c r="CR67" i="10" s="1"/>
  <c r="CQ67" i="9"/>
  <c r="CQ67" i="10" s="1"/>
  <c r="CP67" i="9"/>
  <c r="CP67" i="10" s="1"/>
  <c r="CO67" i="9"/>
  <c r="CO67" i="10" s="1"/>
  <c r="CN67" i="9"/>
  <c r="CN67" i="10" s="1"/>
  <c r="CM67" i="9"/>
  <c r="CM67" i="10" s="1"/>
  <c r="CL67" i="9"/>
  <c r="CL67" i="10" s="1"/>
  <c r="CK67" i="9"/>
  <c r="CK67" i="10" s="1"/>
  <c r="CJ67" i="9"/>
  <c r="CJ67" i="10" s="1"/>
  <c r="CR66" i="9"/>
  <c r="CR66" i="10" s="1"/>
  <c r="CQ66" i="9"/>
  <c r="CQ66" i="10" s="1"/>
  <c r="CP66" i="9"/>
  <c r="CP66" i="10" s="1"/>
  <c r="CO66" i="9"/>
  <c r="CO66" i="10" s="1"/>
  <c r="CN66" i="9"/>
  <c r="CN66" i="10" s="1"/>
  <c r="CM66" i="9"/>
  <c r="CM66" i="10" s="1"/>
  <c r="CL66" i="9"/>
  <c r="CL66" i="10" s="1"/>
  <c r="CK66" i="9"/>
  <c r="CK66" i="10" s="1"/>
  <c r="CJ66" i="9"/>
  <c r="CJ66" i="10" s="1"/>
  <c r="CR65" i="9"/>
  <c r="CR65" i="10" s="1"/>
  <c r="CQ65" i="9"/>
  <c r="CQ65" i="10" s="1"/>
  <c r="CP65" i="9"/>
  <c r="CP65" i="10" s="1"/>
  <c r="CO65" i="9"/>
  <c r="CO65" i="10" s="1"/>
  <c r="CN65" i="9"/>
  <c r="CN65" i="10" s="1"/>
  <c r="CM65" i="9"/>
  <c r="CM65" i="10" s="1"/>
  <c r="CL65" i="9"/>
  <c r="CL65" i="10" s="1"/>
  <c r="CK65" i="9"/>
  <c r="CK65" i="10" s="1"/>
  <c r="CJ65" i="9"/>
  <c r="CJ65" i="10" s="1"/>
  <c r="CR64" i="9"/>
  <c r="CR64" i="10" s="1"/>
  <c r="CQ64" i="9"/>
  <c r="CQ64" i="10" s="1"/>
  <c r="CP64" i="9"/>
  <c r="CP64" i="10" s="1"/>
  <c r="CO64" i="9"/>
  <c r="CO64" i="10" s="1"/>
  <c r="CN64" i="9"/>
  <c r="CN64" i="10" s="1"/>
  <c r="CM64" i="9"/>
  <c r="CM64" i="10" s="1"/>
  <c r="CL64" i="9"/>
  <c r="CL64" i="10" s="1"/>
  <c r="CK64" i="9"/>
  <c r="CK64" i="10" s="1"/>
  <c r="CJ64" i="9"/>
  <c r="CJ64" i="10" s="1"/>
  <c r="CR63" i="9"/>
  <c r="CR63" i="10" s="1"/>
  <c r="CQ63" i="9"/>
  <c r="CQ63" i="10" s="1"/>
  <c r="CP63" i="9"/>
  <c r="CP63" i="10" s="1"/>
  <c r="CO63" i="9"/>
  <c r="CO63" i="10" s="1"/>
  <c r="CN63" i="9"/>
  <c r="CN63" i="10" s="1"/>
  <c r="CM63" i="9"/>
  <c r="CM63" i="10" s="1"/>
  <c r="CL63" i="9"/>
  <c r="CL63" i="10" s="1"/>
  <c r="CK63" i="9"/>
  <c r="CK63" i="10" s="1"/>
  <c r="CJ63" i="9"/>
  <c r="CJ63" i="10" s="1"/>
  <c r="CR62" i="9"/>
  <c r="CR62" i="10" s="1"/>
  <c r="CQ62" i="9"/>
  <c r="CQ62" i="10" s="1"/>
  <c r="CP62" i="9"/>
  <c r="CP62" i="10" s="1"/>
  <c r="CO62" i="9"/>
  <c r="CO62" i="10" s="1"/>
  <c r="CN62" i="9"/>
  <c r="CN62" i="10" s="1"/>
  <c r="CM62" i="9"/>
  <c r="CM62" i="10" s="1"/>
  <c r="CL62" i="9"/>
  <c r="CL62" i="10" s="1"/>
  <c r="CK62" i="9"/>
  <c r="CK62" i="10" s="1"/>
  <c r="CJ62" i="9"/>
  <c r="CJ62" i="10" s="1"/>
  <c r="CR61" i="9"/>
  <c r="CR61" i="10" s="1"/>
  <c r="CQ61" i="9"/>
  <c r="CQ61" i="10" s="1"/>
  <c r="CP61" i="9"/>
  <c r="CP61" i="10" s="1"/>
  <c r="CO61" i="9"/>
  <c r="CO61" i="10" s="1"/>
  <c r="CN61" i="9"/>
  <c r="CN61" i="10" s="1"/>
  <c r="CM61" i="9"/>
  <c r="CM61" i="10" s="1"/>
  <c r="CL61" i="9"/>
  <c r="CL61" i="10" s="1"/>
  <c r="CK61" i="9"/>
  <c r="CK61" i="10" s="1"/>
  <c r="CJ61" i="9"/>
  <c r="CJ61" i="10" s="1"/>
  <c r="CR60" i="9"/>
  <c r="CR60" i="10" s="1"/>
  <c r="CQ60" i="9"/>
  <c r="CQ60" i="10" s="1"/>
  <c r="CP60" i="9"/>
  <c r="CP60" i="10" s="1"/>
  <c r="CO60" i="9"/>
  <c r="CO60" i="10" s="1"/>
  <c r="CN60" i="9"/>
  <c r="CN60" i="10" s="1"/>
  <c r="CM60" i="9"/>
  <c r="CM60" i="10" s="1"/>
  <c r="CL60" i="9"/>
  <c r="CL60" i="10" s="1"/>
  <c r="CK60" i="9"/>
  <c r="CK60" i="10" s="1"/>
  <c r="CJ60" i="9"/>
  <c r="CJ60" i="10" s="1"/>
  <c r="CR59" i="9"/>
  <c r="CR59" i="10" s="1"/>
  <c r="CQ59" i="9"/>
  <c r="CQ59" i="10" s="1"/>
  <c r="CP59" i="9"/>
  <c r="CP59" i="10" s="1"/>
  <c r="CO59" i="9"/>
  <c r="CO59" i="10" s="1"/>
  <c r="CN59" i="9"/>
  <c r="CN59" i="10" s="1"/>
  <c r="CM59" i="9"/>
  <c r="CM59" i="10" s="1"/>
  <c r="CL59" i="9"/>
  <c r="CL59" i="10" s="1"/>
  <c r="CK59" i="9"/>
  <c r="CK59" i="10" s="1"/>
  <c r="CJ59" i="9"/>
  <c r="CJ59" i="10" s="1"/>
  <c r="CR58" i="9"/>
  <c r="CR58" i="10" s="1"/>
  <c r="CQ58" i="9"/>
  <c r="CQ58" i="10" s="1"/>
  <c r="CP58" i="9"/>
  <c r="CP58" i="10" s="1"/>
  <c r="CO58" i="9"/>
  <c r="CO58" i="10" s="1"/>
  <c r="CN58" i="9"/>
  <c r="CN58" i="10" s="1"/>
  <c r="CM58" i="9"/>
  <c r="CM58" i="10" s="1"/>
  <c r="CL58" i="9"/>
  <c r="CL58" i="10" s="1"/>
  <c r="CK58" i="9"/>
  <c r="CK58" i="10" s="1"/>
  <c r="CJ58" i="9"/>
  <c r="CJ58" i="10" s="1"/>
  <c r="CR57" i="9"/>
  <c r="CR57" i="10" s="1"/>
  <c r="CQ57" i="9"/>
  <c r="CQ57" i="10" s="1"/>
  <c r="CP57" i="9"/>
  <c r="CP57" i="10" s="1"/>
  <c r="CO57" i="9"/>
  <c r="CO57" i="10" s="1"/>
  <c r="CN57" i="9"/>
  <c r="CN57" i="10" s="1"/>
  <c r="CM57" i="9"/>
  <c r="CM57" i="10" s="1"/>
  <c r="CL57" i="9"/>
  <c r="CL57" i="10" s="1"/>
  <c r="CK57" i="9"/>
  <c r="CK57" i="10" s="1"/>
  <c r="CJ57" i="9"/>
  <c r="CJ57" i="10" s="1"/>
  <c r="CR56" i="9"/>
  <c r="CR56" i="10" s="1"/>
  <c r="CQ56" i="9"/>
  <c r="CQ56" i="10" s="1"/>
  <c r="CP56" i="9"/>
  <c r="CP56" i="10" s="1"/>
  <c r="CO56" i="9"/>
  <c r="CO56" i="10" s="1"/>
  <c r="CN56" i="9"/>
  <c r="CN56" i="10" s="1"/>
  <c r="CM56" i="9"/>
  <c r="CM56" i="10" s="1"/>
  <c r="CL56" i="9"/>
  <c r="CL56" i="10" s="1"/>
  <c r="CK56" i="9"/>
  <c r="CK56" i="10" s="1"/>
  <c r="CJ56" i="9"/>
  <c r="CJ56" i="10" s="1"/>
  <c r="CR55" i="9"/>
  <c r="CR55" i="10" s="1"/>
  <c r="CQ55" i="9"/>
  <c r="CQ55" i="10" s="1"/>
  <c r="CP55" i="9"/>
  <c r="CP55" i="10" s="1"/>
  <c r="CO55" i="9"/>
  <c r="CO55" i="10" s="1"/>
  <c r="CN55" i="9"/>
  <c r="CN55" i="10" s="1"/>
  <c r="CM55" i="9"/>
  <c r="CM55" i="10" s="1"/>
  <c r="CL55" i="9"/>
  <c r="CL55" i="10" s="1"/>
  <c r="CK55" i="9"/>
  <c r="CK55" i="10" s="1"/>
  <c r="CJ55" i="9"/>
  <c r="CJ55" i="10" s="1"/>
  <c r="CR54" i="9"/>
  <c r="CR54" i="10" s="1"/>
  <c r="CQ54" i="9"/>
  <c r="CQ54" i="10" s="1"/>
  <c r="CP54" i="9"/>
  <c r="CP54" i="10" s="1"/>
  <c r="CO54" i="9"/>
  <c r="CO54" i="10" s="1"/>
  <c r="CN54" i="9"/>
  <c r="CN54" i="10" s="1"/>
  <c r="CM54" i="9"/>
  <c r="CM54" i="10" s="1"/>
  <c r="CL54" i="9"/>
  <c r="CL54" i="10" s="1"/>
  <c r="CK54" i="9"/>
  <c r="CK54" i="10" s="1"/>
  <c r="CJ54" i="9"/>
  <c r="CJ54" i="10" s="1"/>
  <c r="CR53" i="9"/>
  <c r="CR53" i="10" s="1"/>
  <c r="CQ53" i="9"/>
  <c r="CQ53" i="10" s="1"/>
  <c r="CP53" i="9"/>
  <c r="CP53" i="10" s="1"/>
  <c r="CO53" i="9"/>
  <c r="CO53" i="10" s="1"/>
  <c r="CN53" i="9"/>
  <c r="CN53" i="10" s="1"/>
  <c r="CM53" i="9"/>
  <c r="CM53" i="10" s="1"/>
  <c r="CL53" i="9"/>
  <c r="CL53" i="10" s="1"/>
  <c r="CK53" i="9"/>
  <c r="CK53" i="10" s="1"/>
  <c r="CJ53" i="9"/>
  <c r="CJ53" i="10" s="1"/>
  <c r="CR52" i="9"/>
  <c r="CR52" i="10" s="1"/>
  <c r="CQ52" i="9"/>
  <c r="CQ52" i="10" s="1"/>
  <c r="CP52" i="9"/>
  <c r="CP52" i="10" s="1"/>
  <c r="CO52" i="9"/>
  <c r="CO52" i="10" s="1"/>
  <c r="CN52" i="9"/>
  <c r="CN52" i="10" s="1"/>
  <c r="CM52" i="9"/>
  <c r="CM52" i="10" s="1"/>
  <c r="CL52" i="9"/>
  <c r="CL52" i="10" s="1"/>
  <c r="CK52" i="9"/>
  <c r="CK52" i="10" s="1"/>
  <c r="CJ52" i="9"/>
  <c r="CJ52" i="10" s="1"/>
  <c r="CR51" i="9"/>
  <c r="CR51" i="10" s="1"/>
  <c r="CQ51" i="9"/>
  <c r="CQ51" i="10" s="1"/>
  <c r="CP51" i="9"/>
  <c r="CP51" i="10" s="1"/>
  <c r="CO51" i="9"/>
  <c r="CO51" i="10" s="1"/>
  <c r="CN51" i="9"/>
  <c r="CN51" i="10" s="1"/>
  <c r="CM51" i="9"/>
  <c r="CM51" i="10" s="1"/>
  <c r="CL51" i="9"/>
  <c r="CL51" i="10" s="1"/>
  <c r="CK51" i="9"/>
  <c r="CK51" i="10" s="1"/>
  <c r="CJ51" i="9"/>
  <c r="CJ51" i="10" s="1"/>
  <c r="CR50" i="9"/>
  <c r="CR50" i="10" s="1"/>
  <c r="CQ50" i="9"/>
  <c r="CQ50" i="10" s="1"/>
  <c r="CP50" i="9"/>
  <c r="CP50" i="10" s="1"/>
  <c r="CO50" i="9"/>
  <c r="CO50" i="10" s="1"/>
  <c r="CN50" i="9"/>
  <c r="CN50" i="10" s="1"/>
  <c r="CM50" i="9"/>
  <c r="CM50" i="10" s="1"/>
  <c r="CL50" i="9"/>
  <c r="CL50" i="10" s="1"/>
  <c r="CK50" i="9"/>
  <c r="CK50" i="10" s="1"/>
  <c r="CJ50" i="9"/>
  <c r="CJ50" i="10" s="1"/>
  <c r="CR49" i="9"/>
  <c r="CR49" i="10" s="1"/>
  <c r="CQ49" i="9"/>
  <c r="CQ49" i="10" s="1"/>
  <c r="CP49" i="9"/>
  <c r="CP49" i="10" s="1"/>
  <c r="CO49" i="9"/>
  <c r="CO49" i="10" s="1"/>
  <c r="CN49" i="9"/>
  <c r="CN49" i="10" s="1"/>
  <c r="CM49" i="9"/>
  <c r="CM49" i="10" s="1"/>
  <c r="CL49" i="9"/>
  <c r="CL49" i="10" s="1"/>
  <c r="CK49" i="9"/>
  <c r="CK49" i="10" s="1"/>
  <c r="CJ49" i="9"/>
  <c r="CJ49" i="10" s="1"/>
  <c r="CR48" i="9"/>
  <c r="CR48" i="10" s="1"/>
  <c r="CQ48" i="9"/>
  <c r="CQ48" i="10" s="1"/>
  <c r="CP48" i="9"/>
  <c r="CP48" i="10" s="1"/>
  <c r="CO48" i="9"/>
  <c r="CO48" i="10" s="1"/>
  <c r="CN48" i="9"/>
  <c r="CN48" i="10" s="1"/>
  <c r="CM48" i="9"/>
  <c r="CM48" i="10" s="1"/>
  <c r="CL48" i="9"/>
  <c r="CL48" i="10" s="1"/>
  <c r="CK48" i="9"/>
  <c r="CK48" i="10" s="1"/>
  <c r="CJ48" i="9"/>
  <c r="CJ48" i="10" s="1"/>
  <c r="CR47" i="9"/>
  <c r="CR47" i="10" s="1"/>
  <c r="CQ47" i="9"/>
  <c r="CQ47" i="10" s="1"/>
  <c r="CP47" i="9"/>
  <c r="CP47" i="10" s="1"/>
  <c r="CO47" i="9"/>
  <c r="CO47" i="10" s="1"/>
  <c r="CN47" i="9"/>
  <c r="CN47" i="10" s="1"/>
  <c r="CM47" i="9"/>
  <c r="CM47" i="10" s="1"/>
  <c r="CL47" i="9"/>
  <c r="CL47" i="10" s="1"/>
  <c r="CK47" i="9"/>
  <c r="CK47" i="10" s="1"/>
  <c r="CJ47" i="9"/>
  <c r="CJ47" i="10" s="1"/>
  <c r="CR46" i="9"/>
  <c r="CR46" i="10" s="1"/>
  <c r="CQ46" i="9"/>
  <c r="CQ46" i="10" s="1"/>
  <c r="CP46" i="9"/>
  <c r="CP46" i="10" s="1"/>
  <c r="CO46" i="9"/>
  <c r="CO46" i="10" s="1"/>
  <c r="CN46" i="9"/>
  <c r="CN46" i="10" s="1"/>
  <c r="CM46" i="9"/>
  <c r="CM46" i="10" s="1"/>
  <c r="CL46" i="9"/>
  <c r="CL46" i="10" s="1"/>
  <c r="CK46" i="9"/>
  <c r="CK46" i="10" s="1"/>
  <c r="CJ46" i="9"/>
  <c r="CJ46" i="10" s="1"/>
  <c r="CR45" i="9"/>
  <c r="CR45" i="10" s="1"/>
  <c r="CQ45" i="9"/>
  <c r="CQ45" i="10" s="1"/>
  <c r="CP45" i="9"/>
  <c r="CP45" i="10" s="1"/>
  <c r="CO45" i="9"/>
  <c r="CO45" i="10" s="1"/>
  <c r="CN45" i="9"/>
  <c r="CN45" i="10" s="1"/>
  <c r="CM45" i="9"/>
  <c r="CM45" i="10" s="1"/>
  <c r="CL45" i="9"/>
  <c r="CL45" i="10" s="1"/>
  <c r="CK45" i="9"/>
  <c r="CK45" i="10" s="1"/>
  <c r="CJ45" i="9"/>
  <c r="CJ45" i="10" s="1"/>
  <c r="CR44" i="9"/>
  <c r="CR44" i="10" s="1"/>
  <c r="CQ44" i="9"/>
  <c r="CQ44" i="10" s="1"/>
  <c r="CP44" i="9"/>
  <c r="CP44" i="10" s="1"/>
  <c r="CO44" i="9"/>
  <c r="CO44" i="10" s="1"/>
  <c r="CN44" i="9"/>
  <c r="CN44" i="10" s="1"/>
  <c r="CM44" i="9"/>
  <c r="CM44" i="10" s="1"/>
  <c r="CL44" i="9"/>
  <c r="CL44" i="10" s="1"/>
  <c r="CK44" i="9"/>
  <c r="CK44" i="10" s="1"/>
  <c r="CJ44" i="9"/>
  <c r="CJ44" i="10" s="1"/>
  <c r="CR43" i="9"/>
  <c r="CR43" i="10" s="1"/>
  <c r="CQ43" i="9"/>
  <c r="CQ43" i="10" s="1"/>
  <c r="CP43" i="9"/>
  <c r="CP43" i="10" s="1"/>
  <c r="CO43" i="9"/>
  <c r="CO43" i="10" s="1"/>
  <c r="CN43" i="9"/>
  <c r="CN43" i="10" s="1"/>
  <c r="CM43" i="9"/>
  <c r="CM43" i="10" s="1"/>
  <c r="CL43" i="9"/>
  <c r="CL43" i="10" s="1"/>
  <c r="CK43" i="9"/>
  <c r="CK43" i="10" s="1"/>
  <c r="CJ43" i="9"/>
  <c r="CJ43" i="10" s="1"/>
  <c r="CR42" i="9"/>
  <c r="CR42" i="10" s="1"/>
  <c r="CQ42" i="9"/>
  <c r="CQ42" i="10" s="1"/>
  <c r="CP42" i="9"/>
  <c r="CP42" i="10" s="1"/>
  <c r="CO42" i="9"/>
  <c r="CO42" i="10" s="1"/>
  <c r="CN42" i="9"/>
  <c r="CN42" i="10" s="1"/>
  <c r="CM42" i="9"/>
  <c r="CM42" i="10" s="1"/>
  <c r="CL42" i="9"/>
  <c r="CL42" i="10" s="1"/>
  <c r="CK42" i="9"/>
  <c r="CK42" i="10" s="1"/>
  <c r="CJ42" i="9"/>
  <c r="CJ42" i="10" s="1"/>
  <c r="CR41" i="9"/>
  <c r="CR41" i="10" s="1"/>
  <c r="CQ41" i="9"/>
  <c r="CQ41" i="10" s="1"/>
  <c r="CP41" i="9"/>
  <c r="CP41" i="10" s="1"/>
  <c r="CO41" i="9"/>
  <c r="CO41" i="10" s="1"/>
  <c r="CN41" i="9"/>
  <c r="CN41" i="10" s="1"/>
  <c r="CM41" i="9"/>
  <c r="CM41" i="10" s="1"/>
  <c r="CL41" i="9"/>
  <c r="CL41" i="10" s="1"/>
  <c r="CK41" i="9"/>
  <c r="CK41" i="10" s="1"/>
  <c r="CJ41" i="9"/>
  <c r="CJ41" i="10" s="1"/>
  <c r="CR40" i="9"/>
  <c r="CR40" i="10" s="1"/>
  <c r="CQ40" i="9"/>
  <c r="CQ40" i="10" s="1"/>
  <c r="CP40" i="9"/>
  <c r="CP40" i="10" s="1"/>
  <c r="CO40" i="9"/>
  <c r="CO40" i="10" s="1"/>
  <c r="CN40" i="9"/>
  <c r="CN40" i="10" s="1"/>
  <c r="CM40" i="9"/>
  <c r="CM40" i="10" s="1"/>
  <c r="CL40" i="9"/>
  <c r="CL40" i="10" s="1"/>
  <c r="CK40" i="9"/>
  <c r="CK40" i="10" s="1"/>
  <c r="CJ40" i="9"/>
  <c r="CJ40" i="10" s="1"/>
  <c r="CR39" i="9"/>
  <c r="CR39" i="10" s="1"/>
  <c r="CQ39" i="9"/>
  <c r="CQ39" i="10" s="1"/>
  <c r="CP39" i="9"/>
  <c r="CP39" i="10" s="1"/>
  <c r="CO39" i="9"/>
  <c r="CO39" i="10" s="1"/>
  <c r="CN39" i="9"/>
  <c r="CN39" i="10" s="1"/>
  <c r="CM39" i="9"/>
  <c r="CM39" i="10" s="1"/>
  <c r="CL39" i="9"/>
  <c r="CL39" i="10" s="1"/>
  <c r="CK39" i="9"/>
  <c r="CK39" i="10" s="1"/>
  <c r="CJ39" i="9"/>
  <c r="CJ39" i="10" s="1"/>
  <c r="CR38" i="9"/>
  <c r="CR38" i="10" s="1"/>
  <c r="CQ38" i="9"/>
  <c r="CQ38" i="10" s="1"/>
  <c r="CP38" i="9"/>
  <c r="CP38" i="10" s="1"/>
  <c r="CO38" i="9"/>
  <c r="CO38" i="10" s="1"/>
  <c r="CN38" i="9"/>
  <c r="CN38" i="10" s="1"/>
  <c r="CM38" i="9"/>
  <c r="CM38" i="10" s="1"/>
  <c r="CL38" i="9"/>
  <c r="CL38" i="10" s="1"/>
  <c r="CK38" i="9"/>
  <c r="CK38" i="10" s="1"/>
  <c r="CJ38" i="9"/>
  <c r="CJ38" i="10" s="1"/>
  <c r="CR37" i="9"/>
  <c r="CR37" i="10" s="1"/>
  <c r="CQ37" i="9"/>
  <c r="CQ37" i="10" s="1"/>
  <c r="CP37" i="9"/>
  <c r="CP37" i="10" s="1"/>
  <c r="CO37" i="9"/>
  <c r="CO37" i="10" s="1"/>
  <c r="CN37" i="9"/>
  <c r="CN37" i="10" s="1"/>
  <c r="CM37" i="9"/>
  <c r="CM37" i="10" s="1"/>
  <c r="CL37" i="9"/>
  <c r="CL37" i="10" s="1"/>
  <c r="CK37" i="9"/>
  <c r="CK37" i="10" s="1"/>
  <c r="CJ37" i="9"/>
  <c r="CJ37" i="10" s="1"/>
  <c r="CR36" i="9"/>
  <c r="CR36" i="10" s="1"/>
  <c r="CQ36" i="9"/>
  <c r="CQ36" i="10" s="1"/>
  <c r="CP36" i="9"/>
  <c r="CP36" i="10" s="1"/>
  <c r="CO36" i="9"/>
  <c r="CO36" i="10" s="1"/>
  <c r="CN36" i="9"/>
  <c r="CN36" i="10" s="1"/>
  <c r="CM36" i="9"/>
  <c r="CM36" i="10" s="1"/>
  <c r="CL36" i="9"/>
  <c r="CL36" i="10" s="1"/>
  <c r="CK36" i="9"/>
  <c r="CK36" i="10" s="1"/>
  <c r="CJ36" i="9"/>
  <c r="CJ36" i="10" s="1"/>
  <c r="CR35" i="9"/>
  <c r="CR35" i="10" s="1"/>
  <c r="CQ35" i="9"/>
  <c r="CQ35" i="10" s="1"/>
  <c r="CP35" i="9"/>
  <c r="CP35" i="10" s="1"/>
  <c r="CO35" i="9"/>
  <c r="CO35" i="10" s="1"/>
  <c r="CN35" i="9"/>
  <c r="CN35" i="10" s="1"/>
  <c r="CM35" i="9"/>
  <c r="CM35" i="10" s="1"/>
  <c r="CL35" i="9"/>
  <c r="CL35" i="10" s="1"/>
  <c r="CK35" i="9"/>
  <c r="CK35" i="10" s="1"/>
  <c r="CJ35" i="9"/>
  <c r="CJ35" i="10" s="1"/>
  <c r="CR34" i="9"/>
  <c r="CR34" i="10" s="1"/>
  <c r="CQ34" i="9"/>
  <c r="CQ34" i="10" s="1"/>
  <c r="CP34" i="9"/>
  <c r="CP34" i="10" s="1"/>
  <c r="CO34" i="9"/>
  <c r="CO34" i="10" s="1"/>
  <c r="CN34" i="9"/>
  <c r="CN34" i="10" s="1"/>
  <c r="CM34" i="9"/>
  <c r="CM34" i="10" s="1"/>
  <c r="CL34" i="9"/>
  <c r="CL34" i="10" s="1"/>
  <c r="CK34" i="9"/>
  <c r="CK34" i="10" s="1"/>
  <c r="CJ34" i="9"/>
  <c r="CJ34" i="10" s="1"/>
  <c r="CR33" i="9"/>
  <c r="CR33" i="10" s="1"/>
  <c r="CQ33" i="9"/>
  <c r="CQ33" i="10" s="1"/>
  <c r="CP33" i="9"/>
  <c r="CP33" i="10" s="1"/>
  <c r="CO33" i="9"/>
  <c r="CO33" i="10" s="1"/>
  <c r="CN33" i="9"/>
  <c r="CN33" i="10" s="1"/>
  <c r="CM33" i="9"/>
  <c r="CM33" i="10" s="1"/>
  <c r="CL33" i="9"/>
  <c r="CL33" i="10" s="1"/>
  <c r="CK33" i="9"/>
  <c r="CK33" i="10" s="1"/>
  <c r="CJ33" i="9"/>
  <c r="CJ33" i="10" s="1"/>
  <c r="CR32" i="9"/>
  <c r="CR32" i="10" s="1"/>
  <c r="CQ32" i="9"/>
  <c r="CQ32" i="10" s="1"/>
  <c r="CP32" i="9"/>
  <c r="CP32" i="10" s="1"/>
  <c r="CO32" i="9"/>
  <c r="CO32" i="10" s="1"/>
  <c r="CN32" i="9"/>
  <c r="CN32" i="10" s="1"/>
  <c r="CM32" i="9"/>
  <c r="CM32" i="10" s="1"/>
  <c r="CL32" i="9"/>
  <c r="CL32" i="10" s="1"/>
  <c r="CK32" i="9"/>
  <c r="CK32" i="10" s="1"/>
  <c r="CJ32" i="9"/>
  <c r="CJ32" i="10" s="1"/>
  <c r="CR31" i="9"/>
  <c r="CR31" i="10" s="1"/>
  <c r="CQ31" i="9"/>
  <c r="CQ31" i="10" s="1"/>
  <c r="CP31" i="9"/>
  <c r="CP31" i="10" s="1"/>
  <c r="CO31" i="9"/>
  <c r="CO31" i="10" s="1"/>
  <c r="CN31" i="9"/>
  <c r="CN31" i="10" s="1"/>
  <c r="CM31" i="9"/>
  <c r="CM31" i="10" s="1"/>
  <c r="CL31" i="9"/>
  <c r="CL31" i="10" s="1"/>
  <c r="CK31" i="9"/>
  <c r="CK31" i="10" s="1"/>
  <c r="CJ31" i="9"/>
  <c r="CJ31" i="10" s="1"/>
  <c r="CR30" i="9"/>
  <c r="CR30" i="10" s="1"/>
  <c r="CQ30" i="9"/>
  <c r="CQ30" i="10" s="1"/>
  <c r="CP30" i="9"/>
  <c r="CP30" i="10" s="1"/>
  <c r="CO30" i="9"/>
  <c r="CO30" i="10" s="1"/>
  <c r="CN30" i="9"/>
  <c r="CN30" i="10" s="1"/>
  <c r="CM30" i="9"/>
  <c r="CM30" i="10" s="1"/>
  <c r="CL30" i="9"/>
  <c r="CL30" i="10" s="1"/>
  <c r="CK30" i="9"/>
  <c r="CK30" i="10" s="1"/>
  <c r="CJ30" i="9"/>
  <c r="CJ30" i="10" s="1"/>
  <c r="CR29" i="9"/>
  <c r="CR29" i="10" s="1"/>
  <c r="CQ29" i="9"/>
  <c r="CQ29" i="10" s="1"/>
  <c r="CP29" i="9"/>
  <c r="CP29" i="10" s="1"/>
  <c r="CO29" i="9"/>
  <c r="CO29" i="10" s="1"/>
  <c r="CN29" i="9"/>
  <c r="CN29" i="10" s="1"/>
  <c r="CM29" i="9"/>
  <c r="CM29" i="10" s="1"/>
  <c r="CL29" i="9"/>
  <c r="CL29" i="10" s="1"/>
  <c r="CK29" i="9"/>
  <c r="CK29" i="10" s="1"/>
  <c r="CJ29" i="9"/>
  <c r="CJ29" i="10" s="1"/>
  <c r="CR28" i="9"/>
  <c r="CR28" i="10" s="1"/>
  <c r="CQ28" i="9"/>
  <c r="CQ28" i="10" s="1"/>
  <c r="CP28" i="9"/>
  <c r="CP28" i="10" s="1"/>
  <c r="CO28" i="9"/>
  <c r="CO28" i="10" s="1"/>
  <c r="CN28" i="9"/>
  <c r="CN28" i="10" s="1"/>
  <c r="CM28" i="9"/>
  <c r="CM28" i="10" s="1"/>
  <c r="CL28" i="9"/>
  <c r="CL28" i="10" s="1"/>
  <c r="CK28" i="9"/>
  <c r="CK28" i="10" s="1"/>
  <c r="CJ28" i="9"/>
  <c r="CJ28" i="10" s="1"/>
  <c r="CR27" i="9"/>
  <c r="CR27" i="10" s="1"/>
  <c r="CQ27" i="9"/>
  <c r="CQ27" i="10" s="1"/>
  <c r="CP27" i="9"/>
  <c r="CP27" i="10" s="1"/>
  <c r="CO27" i="9"/>
  <c r="CO27" i="10" s="1"/>
  <c r="CN27" i="9"/>
  <c r="CN27" i="10" s="1"/>
  <c r="CM27" i="9"/>
  <c r="CM27" i="10" s="1"/>
  <c r="CL27" i="9"/>
  <c r="CL27" i="10" s="1"/>
  <c r="CK27" i="9"/>
  <c r="CK27" i="10" s="1"/>
  <c r="CJ27" i="9"/>
  <c r="CJ27" i="10" s="1"/>
  <c r="CR26" i="9"/>
  <c r="CR26" i="10" s="1"/>
  <c r="CQ26" i="9"/>
  <c r="CQ26" i="10" s="1"/>
  <c r="CP26" i="9"/>
  <c r="CP26" i="10" s="1"/>
  <c r="CO26" i="9"/>
  <c r="CO26" i="10" s="1"/>
  <c r="CN26" i="9"/>
  <c r="CN26" i="10" s="1"/>
  <c r="CM26" i="9"/>
  <c r="CM26" i="10" s="1"/>
  <c r="CL26" i="9"/>
  <c r="CL26" i="10" s="1"/>
  <c r="CK26" i="9"/>
  <c r="CK26" i="10" s="1"/>
  <c r="CJ26" i="9"/>
  <c r="CJ26" i="10" s="1"/>
  <c r="CR25" i="9"/>
  <c r="CR25" i="10" s="1"/>
  <c r="CQ25" i="9"/>
  <c r="CQ25" i="10" s="1"/>
  <c r="CP25" i="9"/>
  <c r="CP25" i="10" s="1"/>
  <c r="CO25" i="9"/>
  <c r="CO25" i="10" s="1"/>
  <c r="CN25" i="9"/>
  <c r="CN25" i="10" s="1"/>
  <c r="CM25" i="9"/>
  <c r="CM25" i="10" s="1"/>
  <c r="CL25" i="9"/>
  <c r="CL25" i="10" s="1"/>
  <c r="CK25" i="9"/>
  <c r="CK25" i="10" s="1"/>
  <c r="CJ25" i="9"/>
  <c r="CJ25" i="10" s="1"/>
  <c r="CR24" i="9"/>
  <c r="CR24" i="10" s="1"/>
  <c r="CQ24" i="9"/>
  <c r="CQ24" i="10" s="1"/>
  <c r="CP24" i="9"/>
  <c r="CP24" i="10" s="1"/>
  <c r="CO24" i="9"/>
  <c r="CO24" i="10" s="1"/>
  <c r="CN24" i="9"/>
  <c r="CN24" i="10" s="1"/>
  <c r="CM24" i="9"/>
  <c r="CM24" i="10" s="1"/>
  <c r="CL24" i="9"/>
  <c r="CL24" i="10" s="1"/>
  <c r="CK24" i="9"/>
  <c r="CK24" i="10" s="1"/>
  <c r="CJ24" i="9"/>
  <c r="CJ24" i="10" s="1"/>
  <c r="CR23" i="9"/>
  <c r="CR23" i="10" s="1"/>
  <c r="CQ23" i="9"/>
  <c r="CQ23" i="10" s="1"/>
  <c r="CP23" i="9"/>
  <c r="CP23" i="10" s="1"/>
  <c r="CO23" i="9"/>
  <c r="CO23" i="10" s="1"/>
  <c r="CN23" i="9"/>
  <c r="CN23" i="10" s="1"/>
  <c r="CM23" i="9"/>
  <c r="CM23" i="10" s="1"/>
  <c r="CL23" i="9"/>
  <c r="CL23" i="10" s="1"/>
  <c r="CK23" i="9"/>
  <c r="CK23" i="10" s="1"/>
  <c r="CJ23" i="9"/>
  <c r="CJ23" i="10" s="1"/>
  <c r="CR22" i="9"/>
  <c r="CR22" i="10" s="1"/>
  <c r="CQ22" i="9"/>
  <c r="CQ22" i="10" s="1"/>
  <c r="CP22" i="9"/>
  <c r="CP22" i="10" s="1"/>
  <c r="CO22" i="9"/>
  <c r="CO22" i="10" s="1"/>
  <c r="CN22" i="9"/>
  <c r="CN22" i="10" s="1"/>
  <c r="CM22" i="9"/>
  <c r="CM22" i="10" s="1"/>
  <c r="CL22" i="9"/>
  <c r="CL22" i="10" s="1"/>
  <c r="CK22" i="9"/>
  <c r="CK22" i="10" s="1"/>
  <c r="CJ22" i="9"/>
  <c r="CJ22" i="10" s="1"/>
  <c r="CR21" i="9"/>
  <c r="CR21" i="10" s="1"/>
  <c r="CQ21" i="9"/>
  <c r="CQ21" i="10" s="1"/>
  <c r="CP21" i="9"/>
  <c r="CP21" i="10" s="1"/>
  <c r="CO21" i="9"/>
  <c r="CO21" i="10" s="1"/>
  <c r="CN21" i="9"/>
  <c r="CN21" i="10" s="1"/>
  <c r="CM21" i="9"/>
  <c r="CM21" i="10" s="1"/>
  <c r="CL21" i="9"/>
  <c r="CL21" i="10" s="1"/>
  <c r="CK21" i="9"/>
  <c r="CK21" i="10" s="1"/>
  <c r="CJ21" i="9"/>
  <c r="CJ21" i="10" s="1"/>
  <c r="CR20" i="9"/>
  <c r="CR20" i="10" s="1"/>
  <c r="CQ20" i="9"/>
  <c r="CQ20" i="10" s="1"/>
  <c r="CP20" i="9"/>
  <c r="CP20" i="10" s="1"/>
  <c r="CO20" i="9"/>
  <c r="CO20" i="10" s="1"/>
  <c r="CN20" i="9"/>
  <c r="CN20" i="10" s="1"/>
  <c r="CM20" i="9"/>
  <c r="CM20" i="10" s="1"/>
  <c r="CL20" i="9"/>
  <c r="CL20" i="10" s="1"/>
  <c r="CK20" i="9"/>
  <c r="CK20" i="10" s="1"/>
  <c r="CJ20" i="9"/>
  <c r="CJ20" i="10" s="1"/>
  <c r="CR19" i="9"/>
  <c r="CR19" i="10" s="1"/>
  <c r="CQ19" i="9"/>
  <c r="CQ19" i="10" s="1"/>
  <c r="CP19" i="9"/>
  <c r="CP19" i="10" s="1"/>
  <c r="CO19" i="9"/>
  <c r="CO19" i="10" s="1"/>
  <c r="CN19" i="9"/>
  <c r="CN19" i="10" s="1"/>
  <c r="CM19" i="9"/>
  <c r="CM19" i="10" s="1"/>
  <c r="CL19" i="9"/>
  <c r="CL19" i="10" s="1"/>
  <c r="CK19" i="9"/>
  <c r="CK19" i="10" s="1"/>
  <c r="CJ19" i="9"/>
  <c r="CJ19" i="10" s="1"/>
  <c r="CR18" i="9"/>
  <c r="CR18" i="10" s="1"/>
  <c r="CQ18" i="9"/>
  <c r="CQ18" i="10" s="1"/>
  <c r="CP18" i="9"/>
  <c r="CP18" i="10" s="1"/>
  <c r="CO18" i="9"/>
  <c r="CO18" i="10" s="1"/>
  <c r="CN18" i="9"/>
  <c r="CN18" i="10" s="1"/>
  <c r="CM18" i="9"/>
  <c r="CM18" i="10" s="1"/>
  <c r="CL18" i="9"/>
  <c r="CL18" i="10" s="1"/>
  <c r="CK18" i="9"/>
  <c r="CK18" i="10" s="1"/>
  <c r="CJ18" i="9"/>
  <c r="CJ18" i="10" s="1"/>
  <c r="CR17" i="9"/>
  <c r="CR17" i="10" s="1"/>
  <c r="CQ17" i="9"/>
  <c r="CQ17" i="10" s="1"/>
  <c r="CP17" i="9"/>
  <c r="CP17" i="10" s="1"/>
  <c r="CO17" i="9"/>
  <c r="CO17" i="10" s="1"/>
  <c r="CN17" i="9"/>
  <c r="CN17" i="10" s="1"/>
  <c r="CM17" i="9"/>
  <c r="CM17" i="10" s="1"/>
  <c r="CL17" i="9"/>
  <c r="CL17" i="10" s="1"/>
  <c r="CK17" i="9"/>
  <c r="CK17" i="10" s="1"/>
  <c r="CJ17" i="9"/>
  <c r="CJ17" i="10" s="1"/>
  <c r="CR16" i="9"/>
  <c r="CR16" i="10" s="1"/>
  <c r="CQ16" i="9"/>
  <c r="CQ16" i="10" s="1"/>
  <c r="CP16" i="9"/>
  <c r="CP16" i="10" s="1"/>
  <c r="CO16" i="9"/>
  <c r="CO16" i="10" s="1"/>
  <c r="CN16" i="9"/>
  <c r="CN16" i="10" s="1"/>
  <c r="CM16" i="9"/>
  <c r="CM16" i="10" s="1"/>
  <c r="CL16" i="9"/>
  <c r="CL16" i="10" s="1"/>
  <c r="CK16" i="9"/>
  <c r="CK16" i="10" s="1"/>
  <c r="CJ16" i="9"/>
  <c r="CJ16" i="10" s="1"/>
  <c r="CR15" i="9"/>
  <c r="CR15" i="10" s="1"/>
  <c r="CQ15" i="9"/>
  <c r="CQ15" i="10" s="1"/>
  <c r="CP15" i="9"/>
  <c r="CP15" i="10" s="1"/>
  <c r="CO15" i="9"/>
  <c r="CO15" i="10" s="1"/>
  <c r="CN15" i="9"/>
  <c r="CN15" i="10" s="1"/>
  <c r="CM15" i="9"/>
  <c r="CM15" i="10" s="1"/>
  <c r="CL15" i="9"/>
  <c r="CL15" i="10" s="1"/>
  <c r="CK15" i="9"/>
  <c r="CK15" i="10" s="1"/>
  <c r="CJ15" i="9"/>
  <c r="CJ15" i="10" s="1"/>
  <c r="CR14" i="9"/>
  <c r="CR14" i="10" s="1"/>
  <c r="CQ14" i="9"/>
  <c r="CQ14" i="10" s="1"/>
  <c r="CP14" i="9"/>
  <c r="CP14" i="10" s="1"/>
  <c r="CO14" i="9"/>
  <c r="CO14" i="10" s="1"/>
  <c r="CN14" i="9"/>
  <c r="CN14" i="10" s="1"/>
  <c r="CM14" i="9"/>
  <c r="CM14" i="10" s="1"/>
  <c r="CL14" i="9"/>
  <c r="CL14" i="10" s="1"/>
  <c r="CK14" i="9"/>
  <c r="CK14" i="10" s="1"/>
  <c r="CJ14" i="9"/>
  <c r="CJ14" i="10" s="1"/>
  <c r="CR13" i="9"/>
  <c r="CR13" i="10" s="1"/>
  <c r="CQ13" i="9"/>
  <c r="CQ13" i="10" s="1"/>
  <c r="CP13" i="9"/>
  <c r="CP13" i="10" s="1"/>
  <c r="CO13" i="9"/>
  <c r="CO13" i="10" s="1"/>
  <c r="CN13" i="9"/>
  <c r="CN13" i="10" s="1"/>
  <c r="CM13" i="9"/>
  <c r="CM13" i="10" s="1"/>
  <c r="CL13" i="9"/>
  <c r="CL13" i="10" s="1"/>
  <c r="CK13" i="9"/>
  <c r="CK13" i="10" s="1"/>
  <c r="CJ13" i="9"/>
  <c r="CJ13" i="10" s="1"/>
  <c r="CR12" i="9"/>
  <c r="CR12" i="10" s="1"/>
  <c r="CQ12" i="9"/>
  <c r="CQ12" i="10" s="1"/>
  <c r="CP12" i="9"/>
  <c r="CP12" i="10" s="1"/>
  <c r="CO12" i="9"/>
  <c r="CO12" i="10" s="1"/>
  <c r="CN12" i="9"/>
  <c r="CN12" i="10" s="1"/>
  <c r="CM12" i="9"/>
  <c r="CM12" i="10" s="1"/>
  <c r="CL12" i="9"/>
  <c r="CL12" i="10" s="1"/>
  <c r="CK12" i="9"/>
  <c r="CK12" i="10" s="1"/>
  <c r="CJ12" i="9"/>
  <c r="CJ12" i="10" s="1"/>
  <c r="CR11" i="9"/>
  <c r="CR11" i="10" s="1"/>
  <c r="CQ11" i="9"/>
  <c r="CQ11" i="10" s="1"/>
  <c r="CP11" i="9"/>
  <c r="CP11" i="10" s="1"/>
  <c r="CO11" i="9"/>
  <c r="CO11" i="10" s="1"/>
  <c r="CN11" i="9"/>
  <c r="CN11" i="10" s="1"/>
  <c r="CM11" i="9"/>
  <c r="CM11" i="10" s="1"/>
  <c r="CL11" i="9"/>
  <c r="CL11" i="10" s="1"/>
  <c r="CK11" i="9"/>
  <c r="CK11" i="10" s="1"/>
  <c r="CJ11" i="9"/>
  <c r="CJ11" i="10" s="1"/>
  <c r="CR10" i="9"/>
  <c r="CR10" i="10" s="1"/>
  <c r="CQ10" i="9"/>
  <c r="CQ10" i="10" s="1"/>
  <c r="CP10" i="9"/>
  <c r="CP10" i="10" s="1"/>
  <c r="CO10" i="9"/>
  <c r="CO10" i="10" s="1"/>
  <c r="CN10" i="9"/>
  <c r="CN10" i="10" s="1"/>
  <c r="CM10" i="9"/>
  <c r="CM10" i="10" s="1"/>
  <c r="CL10" i="9"/>
  <c r="CK10" i="9"/>
  <c r="CK10" i="10" s="1"/>
  <c r="CJ10" i="9"/>
  <c r="CJ10" i="10" s="1"/>
  <c r="CR9" i="9"/>
  <c r="CR9" i="10" s="1"/>
  <c r="CQ9" i="9"/>
  <c r="CQ9" i="10" s="1"/>
  <c r="CP9" i="9"/>
  <c r="CP9" i="10" s="1"/>
  <c r="CO9" i="9"/>
  <c r="CO9" i="10" s="1"/>
  <c r="CN9" i="9"/>
  <c r="CN9" i="10" s="1"/>
  <c r="CM9" i="9"/>
  <c r="CM9" i="10" s="1"/>
  <c r="CL9" i="9"/>
  <c r="CL9" i="10" s="1"/>
  <c r="CK9" i="9"/>
  <c r="CK9" i="10" s="1"/>
  <c r="CJ9" i="9"/>
  <c r="CJ9" i="10" s="1"/>
  <c r="CR8" i="9"/>
  <c r="CR8" i="10" s="1"/>
  <c r="CQ8" i="9"/>
  <c r="CQ8" i="10" s="1"/>
  <c r="CP8" i="9"/>
  <c r="CP8" i="10" s="1"/>
  <c r="CO8" i="9"/>
  <c r="CO8" i="10" s="1"/>
  <c r="CN8" i="9"/>
  <c r="CN8" i="10" s="1"/>
  <c r="CM8" i="9"/>
  <c r="CM8" i="10" s="1"/>
  <c r="CL8" i="9"/>
  <c r="CL8" i="10" s="1"/>
  <c r="CK8" i="9"/>
  <c r="CK8" i="10" s="1"/>
  <c r="CJ8" i="9"/>
  <c r="CJ8" i="10" s="1"/>
  <c r="CR7" i="9"/>
  <c r="CR7" i="10" s="1"/>
  <c r="CQ7" i="9"/>
  <c r="CQ7" i="10" s="1"/>
  <c r="CP7" i="9"/>
  <c r="CP7" i="10" s="1"/>
  <c r="CO7" i="9"/>
  <c r="CO7" i="10" s="1"/>
  <c r="CN7" i="9"/>
  <c r="CN7" i="10" s="1"/>
  <c r="CM7" i="9"/>
  <c r="CM7" i="10" s="1"/>
  <c r="CL7" i="9"/>
  <c r="CL7" i="10" s="1"/>
  <c r="CK7" i="9"/>
  <c r="CK7" i="10" s="1"/>
  <c r="CJ7" i="9"/>
  <c r="CJ7" i="10" s="1"/>
  <c r="CR6" i="9"/>
  <c r="CR6" i="10" s="1"/>
  <c r="CQ6" i="9"/>
  <c r="CQ6" i="10" s="1"/>
  <c r="CP6" i="9"/>
  <c r="CP6" i="10" s="1"/>
  <c r="CO6" i="9"/>
  <c r="CO6" i="10" s="1"/>
  <c r="CN6" i="9"/>
  <c r="CN6" i="10" s="1"/>
  <c r="CM6" i="9"/>
  <c r="CM6" i="10" s="1"/>
  <c r="CL6" i="9"/>
  <c r="CL6" i="10" s="1"/>
  <c r="CK6" i="9"/>
  <c r="CK6" i="10" s="1"/>
  <c r="CJ6" i="9"/>
  <c r="CJ6" i="10" s="1"/>
  <c r="CR5" i="9"/>
  <c r="CR5" i="10" s="1"/>
  <c r="CQ5" i="9"/>
  <c r="CQ5" i="10" s="1"/>
  <c r="CP5" i="9"/>
  <c r="CP5" i="10" s="1"/>
  <c r="CO5" i="9"/>
  <c r="CO5" i="10" s="1"/>
  <c r="CN5" i="9"/>
  <c r="CN5" i="10" s="1"/>
  <c r="CM5" i="9"/>
  <c r="CM5" i="10" s="1"/>
  <c r="CL5" i="9"/>
  <c r="CL5" i="10" s="1"/>
  <c r="CK5" i="9"/>
  <c r="CK5" i="10" s="1"/>
  <c r="CJ5" i="9"/>
  <c r="CJ5" i="10" s="1"/>
  <c r="CR4" i="9"/>
  <c r="CQ4" i="9"/>
  <c r="CP4" i="9"/>
  <c r="CO4" i="9"/>
  <c r="CN4" i="9"/>
  <c r="CM4" i="9"/>
  <c r="CL4" i="9"/>
  <c r="CL4" i="10" s="1"/>
  <c r="CK4" i="9"/>
  <c r="CJ4" i="9"/>
  <c r="CG121" i="9"/>
  <c r="CG121" i="10" s="1"/>
  <c r="CF121" i="9"/>
  <c r="CF121" i="10" s="1"/>
  <c r="CG120" i="9"/>
  <c r="CG120" i="10" s="1"/>
  <c r="CF120" i="9"/>
  <c r="CF120" i="10" s="1"/>
  <c r="CG119" i="9"/>
  <c r="CG119" i="10" s="1"/>
  <c r="CF119" i="9"/>
  <c r="CF119" i="10" s="1"/>
  <c r="CG118" i="9"/>
  <c r="CG118" i="10" s="1"/>
  <c r="CF118" i="9"/>
  <c r="CF118" i="10" s="1"/>
  <c r="CG117" i="9"/>
  <c r="CG117" i="10" s="1"/>
  <c r="CF117" i="9"/>
  <c r="CF117" i="10" s="1"/>
  <c r="CG116" i="9"/>
  <c r="CG116" i="10" s="1"/>
  <c r="CF116" i="9"/>
  <c r="CF116" i="10" s="1"/>
  <c r="CG115" i="9"/>
  <c r="CG115" i="10" s="1"/>
  <c r="CF115" i="9"/>
  <c r="CF115" i="10" s="1"/>
  <c r="CG114" i="9"/>
  <c r="CG114" i="10" s="1"/>
  <c r="CF114" i="9"/>
  <c r="CF114" i="10" s="1"/>
  <c r="CG113" i="9"/>
  <c r="CG113" i="10" s="1"/>
  <c r="CF113" i="9"/>
  <c r="CF113" i="10" s="1"/>
  <c r="CG112" i="9"/>
  <c r="CG112" i="10" s="1"/>
  <c r="CF112" i="9"/>
  <c r="CF112" i="10" s="1"/>
  <c r="CG111" i="9"/>
  <c r="CG111" i="10" s="1"/>
  <c r="CF111" i="9"/>
  <c r="CF111" i="10" s="1"/>
  <c r="CG110" i="9"/>
  <c r="CG110" i="10" s="1"/>
  <c r="CF110" i="9"/>
  <c r="CF110" i="10" s="1"/>
  <c r="CG109" i="9"/>
  <c r="CG109" i="10" s="1"/>
  <c r="CF109" i="9"/>
  <c r="CF109" i="10" s="1"/>
  <c r="CG108" i="9"/>
  <c r="CG108" i="10" s="1"/>
  <c r="CF108" i="9"/>
  <c r="CF108" i="10" s="1"/>
  <c r="CG107" i="9"/>
  <c r="CG107" i="10" s="1"/>
  <c r="CF107" i="9"/>
  <c r="CF107" i="10" s="1"/>
  <c r="CG106" i="9"/>
  <c r="CG106" i="10" s="1"/>
  <c r="CF106" i="9"/>
  <c r="CF106" i="10" s="1"/>
  <c r="CG105" i="9"/>
  <c r="CG105" i="10" s="1"/>
  <c r="CF105" i="9"/>
  <c r="CF105" i="10" s="1"/>
  <c r="CG104" i="9"/>
  <c r="CG104" i="10" s="1"/>
  <c r="CF104" i="9"/>
  <c r="CF104" i="10" s="1"/>
  <c r="CG103" i="9"/>
  <c r="CG103" i="10" s="1"/>
  <c r="CF103" i="9"/>
  <c r="CF103" i="10" s="1"/>
  <c r="CG102" i="9"/>
  <c r="CG102" i="10" s="1"/>
  <c r="CF102" i="9"/>
  <c r="CF102" i="10" s="1"/>
  <c r="CG101" i="9"/>
  <c r="CG101" i="10" s="1"/>
  <c r="CF101" i="9"/>
  <c r="CF101" i="10" s="1"/>
  <c r="CG100" i="9"/>
  <c r="CG100" i="10" s="1"/>
  <c r="CF100" i="9"/>
  <c r="CF100" i="10" s="1"/>
  <c r="CG99" i="9"/>
  <c r="CG99" i="10" s="1"/>
  <c r="CF99" i="9"/>
  <c r="CF99" i="10" s="1"/>
  <c r="CG98" i="9"/>
  <c r="CG98" i="10" s="1"/>
  <c r="CF98" i="9"/>
  <c r="CF98" i="10" s="1"/>
  <c r="CG97" i="9"/>
  <c r="CG97" i="10" s="1"/>
  <c r="CF97" i="9"/>
  <c r="CF97" i="10" s="1"/>
  <c r="CG96" i="9"/>
  <c r="CG96" i="10" s="1"/>
  <c r="CF96" i="9"/>
  <c r="CF96" i="10" s="1"/>
  <c r="CG95" i="9"/>
  <c r="CG95" i="10" s="1"/>
  <c r="CF95" i="9"/>
  <c r="CF95" i="10" s="1"/>
  <c r="CG94" i="9"/>
  <c r="CG94" i="10" s="1"/>
  <c r="CF94" i="9"/>
  <c r="CF94" i="10" s="1"/>
  <c r="CG93" i="9"/>
  <c r="CG93" i="10" s="1"/>
  <c r="CF93" i="9"/>
  <c r="CF93" i="10" s="1"/>
  <c r="CG92" i="9"/>
  <c r="CG92" i="10" s="1"/>
  <c r="CF92" i="9"/>
  <c r="CF92" i="10" s="1"/>
  <c r="CG91" i="9"/>
  <c r="CG91" i="10" s="1"/>
  <c r="CF91" i="9"/>
  <c r="CF91" i="10" s="1"/>
  <c r="CG90" i="9"/>
  <c r="CG90" i="10" s="1"/>
  <c r="CF90" i="9"/>
  <c r="CF90" i="10" s="1"/>
  <c r="CG89" i="9"/>
  <c r="CG89" i="10" s="1"/>
  <c r="CF89" i="9"/>
  <c r="CF89" i="10" s="1"/>
  <c r="CG88" i="9"/>
  <c r="CG88" i="10" s="1"/>
  <c r="CF88" i="9"/>
  <c r="CF88" i="10" s="1"/>
  <c r="CG87" i="9"/>
  <c r="CG87" i="10" s="1"/>
  <c r="CF87" i="9"/>
  <c r="CF87" i="10" s="1"/>
  <c r="CG86" i="9"/>
  <c r="CG86" i="10" s="1"/>
  <c r="CF86" i="9"/>
  <c r="CF86" i="10" s="1"/>
  <c r="CG85" i="9"/>
  <c r="CG85" i="10" s="1"/>
  <c r="CF85" i="9"/>
  <c r="CF85" i="10" s="1"/>
  <c r="CG84" i="9"/>
  <c r="CG84" i="10" s="1"/>
  <c r="CF84" i="9"/>
  <c r="CF84" i="10" s="1"/>
  <c r="CG83" i="9"/>
  <c r="CG83" i="10" s="1"/>
  <c r="CF83" i="9"/>
  <c r="CF83" i="10" s="1"/>
  <c r="CG82" i="9"/>
  <c r="CG82" i="10" s="1"/>
  <c r="CF82" i="9"/>
  <c r="CF82" i="10" s="1"/>
  <c r="CG81" i="9"/>
  <c r="CG81" i="10" s="1"/>
  <c r="CF81" i="9"/>
  <c r="CF81" i="10" s="1"/>
  <c r="CG80" i="9"/>
  <c r="CG80" i="10" s="1"/>
  <c r="CF80" i="9"/>
  <c r="CF80" i="10" s="1"/>
  <c r="CG79" i="9"/>
  <c r="CG79" i="10" s="1"/>
  <c r="CF79" i="9"/>
  <c r="CF79" i="10" s="1"/>
  <c r="CG78" i="9"/>
  <c r="CG78" i="10" s="1"/>
  <c r="CF78" i="9"/>
  <c r="CF78" i="10" s="1"/>
  <c r="CG77" i="9"/>
  <c r="CG77" i="10" s="1"/>
  <c r="CF77" i="9"/>
  <c r="CF77" i="10" s="1"/>
  <c r="CG76" i="9"/>
  <c r="CG76" i="10" s="1"/>
  <c r="CF76" i="9"/>
  <c r="CF76" i="10" s="1"/>
  <c r="CG75" i="9"/>
  <c r="CG75" i="10" s="1"/>
  <c r="CF75" i="9"/>
  <c r="CF75" i="10" s="1"/>
  <c r="CG74" i="9"/>
  <c r="CG74" i="10" s="1"/>
  <c r="CF74" i="9"/>
  <c r="CF74" i="10" s="1"/>
  <c r="CG73" i="9"/>
  <c r="CG73" i="10" s="1"/>
  <c r="CF73" i="9"/>
  <c r="CF73" i="10" s="1"/>
  <c r="CG72" i="9"/>
  <c r="CG72" i="10" s="1"/>
  <c r="CF72" i="9"/>
  <c r="CF72" i="10" s="1"/>
  <c r="CG71" i="9"/>
  <c r="CG71" i="10" s="1"/>
  <c r="CF71" i="9"/>
  <c r="CF71" i="10" s="1"/>
  <c r="CG70" i="9"/>
  <c r="CG70" i="10" s="1"/>
  <c r="CF70" i="9"/>
  <c r="CF70" i="10" s="1"/>
  <c r="CG69" i="9"/>
  <c r="CG69" i="10" s="1"/>
  <c r="CF69" i="9"/>
  <c r="CF69" i="10" s="1"/>
  <c r="CG68" i="9"/>
  <c r="CG68" i="10" s="1"/>
  <c r="CF68" i="9"/>
  <c r="CF68" i="10" s="1"/>
  <c r="CG67" i="9"/>
  <c r="CG67" i="10" s="1"/>
  <c r="CF67" i="9"/>
  <c r="CF67" i="10" s="1"/>
  <c r="CG66" i="9"/>
  <c r="CG66" i="10" s="1"/>
  <c r="CF66" i="9"/>
  <c r="CF66" i="10" s="1"/>
  <c r="CG65" i="9"/>
  <c r="CG65" i="10" s="1"/>
  <c r="CF65" i="9"/>
  <c r="CF65" i="10" s="1"/>
  <c r="CG64" i="9"/>
  <c r="CG64" i="10" s="1"/>
  <c r="CF64" i="9"/>
  <c r="CF64" i="10" s="1"/>
  <c r="CG63" i="9"/>
  <c r="CG63" i="10" s="1"/>
  <c r="CF63" i="9"/>
  <c r="CF63" i="10" s="1"/>
  <c r="CG62" i="9"/>
  <c r="CG62" i="10" s="1"/>
  <c r="CF62" i="9"/>
  <c r="CF62" i="10" s="1"/>
  <c r="CG61" i="9"/>
  <c r="CG61" i="10" s="1"/>
  <c r="CF61" i="9"/>
  <c r="CF61" i="10" s="1"/>
  <c r="CG60" i="9"/>
  <c r="CG60" i="10" s="1"/>
  <c r="CF60" i="9"/>
  <c r="CF60" i="10" s="1"/>
  <c r="CG59" i="9"/>
  <c r="CG59" i="10" s="1"/>
  <c r="CF59" i="9"/>
  <c r="CF59" i="10" s="1"/>
  <c r="CG58" i="9"/>
  <c r="CG58" i="10" s="1"/>
  <c r="CF58" i="9"/>
  <c r="CF58" i="10" s="1"/>
  <c r="CG57" i="9"/>
  <c r="CG57" i="10" s="1"/>
  <c r="CF57" i="9"/>
  <c r="CF57" i="10" s="1"/>
  <c r="CG56" i="9"/>
  <c r="CG56" i="10" s="1"/>
  <c r="CF56" i="9"/>
  <c r="CF56" i="10" s="1"/>
  <c r="CG55" i="9"/>
  <c r="CG55" i="10" s="1"/>
  <c r="CF55" i="9"/>
  <c r="CF55" i="10" s="1"/>
  <c r="CG54" i="9"/>
  <c r="CG54" i="10" s="1"/>
  <c r="CF54" i="9"/>
  <c r="CF54" i="10" s="1"/>
  <c r="CG53" i="9"/>
  <c r="CG53" i="10" s="1"/>
  <c r="CF53" i="9"/>
  <c r="CF53" i="10" s="1"/>
  <c r="CG52" i="9"/>
  <c r="CG52" i="10" s="1"/>
  <c r="CF52" i="9"/>
  <c r="CF52" i="10" s="1"/>
  <c r="CG51" i="9"/>
  <c r="CG51" i="10" s="1"/>
  <c r="CF51" i="9"/>
  <c r="CF51" i="10" s="1"/>
  <c r="CG50" i="9"/>
  <c r="CG50" i="10" s="1"/>
  <c r="CF50" i="9"/>
  <c r="CF50" i="10" s="1"/>
  <c r="CG49" i="9"/>
  <c r="CG49" i="10" s="1"/>
  <c r="CF49" i="9"/>
  <c r="CF49" i="10" s="1"/>
  <c r="CG48" i="9"/>
  <c r="CG48" i="10" s="1"/>
  <c r="CF48" i="9"/>
  <c r="CF48" i="10" s="1"/>
  <c r="CG47" i="9"/>
  <c r="CG47" i="10" s="1"/>
  <c r="CF47" i="9"/>
  <c r="CF47" i="10" s="1"/>
  <c r="CG46" i="9"/>
  <c r="CG46" i="10" s="1"/>
  <c r="CF46" i="9"/>
  <c r="CF46" i="10" s="1"/>
  <c r="CG45" i="9"/>
  <c r="CG45" i="10" s="1"/>
  <c r="CF45" i="9"/>
  <c r="CF45" i="10" s="1"/>
  <c r="CG44" i="9"/>
  <c r="CG44" i="10" s="1"/>
  <c r="CF44" i="9"/>
  <c r="CF44" i="10" s="1"/>
  <c r="CG43" i="9"/>
  <c r="CG43" i="10" s="1"/>
  <c r="CF43" i="9"/>
  <c r="CF43" i="10" s="1"/>
  <c r="CG42" i="9"/>
  <c r="CG42" i="10" s="1"/>
  <c r="CF42" i="9"/>
  <c r="CF42" i="10" s="1"/>
  <c r="CG41" i="9"/>
  <c r="CG41" i="10" s="1"/>
  <c r="CF41" i="9"/>
  <c r="CF41" i="10" s="1"/>
  <c r="CG40" i="9"/>
  <c r="CG40" i="10" s="1"/>
  <c r="CF40" i="9"/>
  <c r="CF40" i="10" s="1"/>
  <c r="CG39" i="9"/>
  <c r="CG39" i="10" s="1"/>
  <c r="CF39" i="9"/>
  <c r="CF39" i="10" s="1"/>
  <c r="CG38" i="9"/>
  <c r="CG38" i="10" s="1"/>
  <c r="CF38" i="9"/>
  <c r="CF38" i="10" s="1"/>
  <c r="CG37" i="9"/>
  <c r="CG37" i="10" s="1"/>
  <c r="CF37" i="9"/>
  <c r="CF37" i="10" s="1"/>
  <c r="CG36" i="9"/>
  <c r="CG36" i="10" s="1"/>
  <c r="CF36" i="9"/>
  <c r="CF36" i="10" s="1"/>
  <c r="CG35" i="9"/>
  <c r="CG35" i="10" s="1"/>
  <c r="CF35" i="9"/>
  <c r="CF35" i="10" s="1"/>
  <c r="CG34" i="9"/>
  <c r="CG34" i="10" s="1"/>
  <c r="CF34" i="9"/>
  <c r="CF34" i="10" s="1"/>
  <c r="CG33" i="9"/>
  <c r="CG33" i="10" s="1"/>
  <c r="CF33" i="9"/>
  <c r="CF33" i="10" s="1"/>
  <c r="CG32" i="9"/>
  <c r="CG32" i="10" s="1"/>
  <c r="CF32" i="9"/>
  <c r="CF32" i="10" s="1"/>
  <c r="CG31" i="9"/>
  <c r="CG31" i="10" s="1"/>
  <c r="CF31" i="9"/>
  <c r="CF31" i="10" s="1"/>
  <c r="CG30" i="9"/>
  <c r="CG30" i="10" s="1"/>
  <c r="CF30" i="9"/>
  <c r="CF30" i="10" s="1"/>
  <c r="CG29" i="9"/>
  <c r="CG29" i="10" s="1"/>
  <c r="CF29" i="9"/>
  <c r="CF29" i="10" s="1"/>
  <c r="CG28" i="9"/>
  <c r="CG28" i="10" s="1"/>
  <c r="CF28" i="9"/>
  <c r="CF28" i="10" s="1"/>
  <c r="CG27" i="9"/>
  <c r="CG27" i="10" s="1"/>
  <c r="CF27" i="9"/>
  <c r="CF27" i="10" s="1"/>
  <c r="CG26" i="9"/>
  <c r="CG26" i="10" s="1"/>
  <c r="CF26" i="9"/>
  <c r="CF26" i="10" s="1"/>
  <c r="CG25" i="9"/>
  <c r="CG25" i="10" s="1"/>
  <c r="CF25" i="9"/>
  <c r="CF25" i="10" s="1"/>
  <c r="CG24" i="9"/>
  <c r="CG24" i="10" s="1"/>
  <c r="CF24" i="9"/>
  <c r="CF24" i="10" s="1"/>
  <c r="CG23" i="9"/>
  <c r="CG23" i="10" s="1"/>
  <c r="CF23" i="9"/>
  <c r="CF23" i="10" s="1"/>
  <c r="CG22" i="9"/>
  <c r="CG22" i="10" s="1"/>
  <c r="CF22" i="9"/>
  <c r="CF22" i="10" s="1"/>
  <c r="CG21" i="9"/>
  <c r="CG21" i="10" s="1"/>
  <c r="CF21" i="9"/>
  <c r="CF21" i="10" s="1"/>
  <c r="CG20" i="9"/>
  <c r="CG20" i="10" s="1"/>
  <c r="CF20" i="9"/>
  <c r="CF20" i="10" s="1"/>
  <c r="CG19" i="9"/>
  <c r="CG19" i="10" s="1"/>
  <c r="CF19" i="9"/>
  <c r="CF19" i="10" s="1"/>
  <c r="CG18" i="9"/>
  <c r="CG18" i="10" s="1"/>
  <c r="CF18" i="9"/>
  <c r="CF18" i="10" s="1"/>
  <c r="CG17" i="9"/>
  <c r="CG17" i="10" s="1"/>
  <c r="CF17" i="9"/>
  <c r="CF17" i="10" s="1"/>
  <c r="CG16" i="9"/>
  <c r="CG16" i="10" s="1"/>
  <c r="CF16" i="9"/>
  <c r="CF16" i="10" s="1"/>
  <c r="CG15" i="9"/>
  <c r="CG15" i="10" s="1"/>
  <c r="CF15" i="9"/>
  <c r="CF15" i="10" s="1"/>
  <c r="CG14" i="9"/>
  <c r="CG14" i="10" s="1"/>
  <c r="CF14" i="9"/>
  <c r="CF14" i="10" s="1"/>
  <c r="CG13" i="9"/>
  <c r="CG13" i="10" s="1"/>
  <c r="CF13" i="9"/>
  <c r="CF13" i="10" s="1"/>
  <c r="CG12" i="9"/>
  <c r="CG12" i="10" s="1"/>
  <c r="CF12" i="9"/>
  <c r="CF12" i="10" s="1"/>
  <c r="CG11" i="9"/>
  <c r="CG11" i="10" s="1"/>
  <c r="CF11" i="9"/>
  <c r="CF11" i="10" s="1"/>
  <c r="CG10" i="9"/>
  <c r="CG10" i="10" s="1"/>
  <c r="CF10" i="9"/>
  <c r="CF10" i="10" s="1"/>
  <c r="CG9" i="9"/>
  <c r="CG9" i="10" s="1"/>
  <c r="CF9" i="9"/>
  <c r="CF9" i="10" s="1"/>
  <c r="CG8" i="9"/>
  <c r="CG8" i="10" s="1"/>
  <c r="CF8" i="9"/>
  <c r="CF8" i="10" s="1"/>
  <c r="CG7" i="9"/>
  <c r="CG7" i="10" s="1"/>
  <c r="CF7" i="9"/>
  <c r="CF7" i="10" s="1"/>
  <c r="CG6" i="9"/>
  <c r="CG6" i="10" s="1"/>
  <c r="CF6" i="9"/>
  <c r="CF6" i="10" s="1"/>
  <c r="CG5" i="9"/>
  <c r="CG5" i="10" s="1"/>
  <c r="CF5" i="9"/>
  <c r="CF5" i="10" s="1"/>
  <c r="CG4" i="9"/>
  <c r="CF4" i="9"/>
  <c r="CC121" i="9"/>
  <c r="CC121" i="10" s="1"/>
  <c r="CB121" i="9"/>
  <c r="CB121" i="10" s="1"/>
  <c r="CA121" i="9"/>
  <c r="CA121" i="10" s="1"/>
  <c r="BZ121" i="9"/>
  <c r="BZ121" i="10" s="1"/>
  <c r="BY121" i="9"/>
  <c r="BY121" i="10" s="1"/>
  <c r="BX121" i="9"/>
  <c r="BX121" i="10" s="1"/>
  <c r="BW121" i="9"/>
  <c r="BW121" i="10" s="1"/>
  <c r="CC120" i="9"/>
  <c r="CC120" i="10" s="1"/>
  <c r="CB120" i="9"/>
  <c r="CB120" i="10" s="1"/>
  <c r="CA120" i="9"/>
  <c r="CA120" i="10" s="1"/>
  <c r="BZ120" i="9"/>
  <c r="BZ120" i="10" s="1"/>
  <c r="BY120" i="9"/>
  <c r="BY120" i="10" s="1"/>
  <c r="BX120" i="9"/>
  <c r="BX120" i="10" s="1"/>
  <c r="BW120" i="9"/>
  <c r="BW120" i="10" s="1"/>
  <c r="CC119" i="9"/>
  <c r="CC119" i="10" s="1"/>
  <c r="CB119" i="9"/>
  <c r="CB119" i="10" s="1"/>
  <c r="CA119" i="9"/>
  <c r="CA119" i="10" s="1"/>
  <c r="BZ119" i="9"/>
  <c r="BZ119" i="10" s="1"/>
  <c r="BY119" i="9"/>
  <c r="BY119" i="10" s="1"/>
  <c r="BX119" i="9"/>
  <c r="BX119" i="10" s="1"/>
  <c r="BW119" i="9"/>
  <c r="BW119" i="10" s="1"/>
  <c r="CC118" i="9"/>
  <c r="CC118" i="10" s="1"/>
  <c r="CB118" i="9"/>
  <c r="CB118" i="10" s="1"/>
  <c r="CA118" i="9"/>
  <c r="CA118" i="10" s="1"/>
  <c r="BZ118" i="9"/>
  <c r="BZ118" i="10" s="1"/>
  <c r="BY118" i="9"/>
  <c r="BY118" i="10" s="1"/>
  <c r="BX118" i="9"/>
  <c r="BX118" i="10" s="1"/>
  <c r="BW118" i="9"/>
  <c r="BW118" i="10" s="1"/>
  <c r="CC117" i="9"/>
  <c r="CC117" i="10" s="1"/>
  <c r="CB117" i="9"/>
  <c r="CB117" i="10" s="1"/>
  <c r="CA117" i="9"/>
  <c r="CA117" i="10" s="1"/>
  <c r="BZ117" i="9"/>
  <c r="BZ117" i="10" s="1"/>
  <c r="BY117" i="9"/>
  <c r="BY117" i="10" s="1"/>
  <c r="BX117" i="9"/>
  <c r="BX117" i="10" s="1"/>
  <c r="BW117" i="9"/>
  <c r="BW117" i="10" s="1"/>
  <c r="CC116" i="9"/>
  <c r="CC116" i="10" s="1"/>
  <c r="CB116" i="9"/>
  <c r="CB116" i="10" s="1"/>
  <c r="CA116" i="9"/>
  <c r="CA116" i="10" s="1"/>
  <c r="BZ116" i="9"/>
  <c r="BZ116" i="10" s="1"/>
  <c r="BY116" i="9"/>
  <c r="BY116" i="10" s="1"/>
  <c r="BX116" i="9"/>
  <c r="BX116" i="10" s="1"/>
  <c r="BW116" i="9"/>
  <c r="BW116" i="10" s="1"/>
  <c r="CC115" i="9"/>
  <c r="CC115" i="10" s="1"/>
  <c r="CB115" i="9"/>
  <c r="CB115" i="10" s="1"/>
  <c r="CA115" i="9"/>
  <c r="CA115" i="10" s="1"/>
  <c r="BZ115" i="9"/>
  <c r="BZ115" i="10" s="1"/>
  <c r="BY115" i="9"/>
  <c r="BY115" i="10" s="1"/>
  <c r="BX115" i="9"/>
  <c r="BX115" i="10" s="1"/>
  <c r="BW115" i="9"/>
  <c r="BW115" i="10" s="1"/>
  <c r="CC114" i="9"/>
  <c r="CC114" i="10" s="1"/>
  <c r="CB114" i="9"/>
  <c r="CB114" i="10" s="1"/>
  <c r="CA114" i="9"/>
  <c r="CA114" i="10" s="1"/>
  <c r="BZ114" i="9"/>
  <c r="BZ114" i="10" s="1"/>
  <c r="BY114" i="9"/>
  <c r="BY114" i="10" s="1"/>
  <c r="BX114" i="9"/>
  <c r="BX114" i="10" s="1"/>
  <c r="BW114" i="9"/>
  <c r="BW114" i="10" s="1"/>
  <c r="CC113" i="9"/>
  <c r="CC113" i="10" s="1"/>
  <c r="CB113" i="9"/>
  <c r="CB113" i="10" s="1"/>
  <c r="CA113" i="9"/>
  <c r="CA113" i="10" s="1"/>
  <c r="BZ113" i="9"/>
  <c r="BZ113" i="10" s="1"/>
  <c r="BY113" i="9"/>
  <c r="BY113" i="10" s="1"/>
  <c r="BX113" i="9"/>
  <c r="BX113" i="10" s="1"/>
  <c r="BW113" i="9"/>
  <c r="BW113" i="10" s="1"/>
  <c r="CC112" i="9"/>
  <c r="CC112" i="10" s="1"/>
  <c r="CB112" i="9"/>
  <c r="CB112" i="10" s="1"/>
  <c r="CA112" i="9"/>
  <c r="CA112" i="10" s="1"/>
  <c r="BZ112" i="9"/>
  <c r="BZ112" i="10" s="1"/>
  <c r="BY112" i="9"/>
  <c r="BY112" i="10" s="1"/>
  <c r="BX112" i="9"/>
  <c r="BX112" i="10" s="1"/>
  <c r="BW112" i="9"/>
  <c r="BW112" i="10" s="1"/>
  <c r="CC111" i="9"/>
  <c r="CC111" i="10" s="1"/>
  <c r="CB111" i="9"/>
  <c r="CB111" i="10" s="1"/>
  <c r="CA111" i="9"/>
  <c r="CA111" i="10" s="1"/>
  <c r="BZ111" i="9"/>
  <c r="BZ111" i="10" s="1"/>
  <c r="BY111" i="9"/>
  <c r="BY111" i="10" s="1"/>
  <c r="BX111" i="9"/>
  <c r="BX111" i="10" s="1"/>
  <c r="BW111" i="9"/>
  <c r="BW111" i="10" s="1"/>
  <c r="CC110" i="9"/>
  <c r="CC110" i="10" s="1"/>
  <c r="CB110" i="9"/>
  <c r="CB110" i="10" s="1"/>
  <c r="CA110" i="9"/>
  <c r="CA110" i="10" s="1"/>
  <c r="BZ110" i="9"/>
  <c r="BZ110" i="10" s="1"/>
  <c r="BY110" i="9"/>
  <c r="BY110" i="10" s="1"/>
  <c r="BX110" i="9"/>
  <c r="BX110" i="10" s="1"/>
  <c r="BW110" i="9"/>
  <c r="BW110" i="10" s="1"/>
  <c r="CC109" i="9"/>
  <c r="CC109" i="10" s="1"/>
  <c r="CB109" i="9"/>
  <c r="CB109" i="10" s="1"/>
  <c r="CA109" i="9"/>
  <c r="CA109" i="10" s="1"/>
  <c r="BZ109" i="9"/>
  <c r="BZ109" i="10" s="1"/>
  <c r="BY109" i="9"/>
  <c r="BY109" i="10" s="1"/>
  <c r="BX109" i="9"/>
  <c r="BX109" i="10" s="1"/>
  <c r="BW109" i="9"/>
  <c r="BW109" i="10" s="1"/>
  <c r="CC108" i="9"/>
  <c r="CC108" i="10" s="1"/>
  <c r="CB108" i="9"/>
  <c r="CB108" i="10" s="1"/>
  <c r="CA108" i="9"/>
  <c r="CA108" i="10" s="1"/>
  <c r="BZ108" i="9"/>
  <c r="BZ108" i="10" s="1"/>
  <c r="BY108" i="9"/>
  <c r="BY108" i="10" s="1"/>
  <c r="BX108" i="9"/>
  <c r="BX108" i="10" s="1"/>
  <c r="BW108" i="9"/>
  <c r="BW108" i="10" s="1"/>
  <c r="CC107" i="9"/>
  <c r="CC107" i="10" s="1"/>
  <c r="CB107" i="9"/>
  <c r="CB107" i="10" s="1"/>
  <c r="CA107" i="9"/>
  <c r="CA107" i="10" s="1"/>
  <c r="BZ107" i="9"/>
  <c r="BZ107" i="10" s="1"/>
  <c r="BY107" i="9"/>
  <c r="BY107" i="10" s="1"/>
  <c r="BX107" i="9"/>
  <c r="BX107" i="10" s="1"/>
  <c r="BW107" i="9"/>
  <c r="BW107" i="10" s="1"/>
  <c r="CC106" i="9"/>
  <c r="CC106" i="10" s="1"/>
  <c r="CB106" i="9"/>
  <c r="CB106" i="10" s="1"/>
  <c r="CA106" i="9"/>
  <c r="CA106" i="10" s="1"/>
  <c r="BZ106" i="9"/>
  <c r="BZ106" i="10" s="1"/>
  <c r="BY106" i="9"/>
  <c r="BY106" i="10" s="1"/>
  <c r="BX106" i="9"/>
  <c r="BX106" i="10" s="1"/>
  <c r="BW106" i="9"/>
  <c r="BW106" i="10" s="1"/>
  <c r="CC105" i="9"/>
  <c r="CC105" i="10" s="1"/>
  <c r="CB105" i="9"/>
  <c r="CB105" i="10" s="1"/>
  <c r="CA105" i="9"/>
  <c r="CA105" i="10" s="1"/>
  <c r="BZ105" i="9"/>
  <c r="BZ105" i="10" s="1"/>
  <c r="BY105" i="9"/>
  <c r="BY105" i="10" s="1"/>
  <c r="BX105" i="9"/>
  <c r="BX105" i="10" s="1"/>
  <c r="BW105" i="9"/>
  <c r="BW105" i="10" s="1"/>
  <c r="CC104" i="9"/>
  <c r="CC104" i="10" s="1"/>
  <c r="CB104" i="9"/>
  <c r="CB104" i="10" s="1"/>
  <c r="CA104" i="9"/>
  <c r="CA104" i="10" s="1"/>
  <c r="BZ104" i="9"/>
  <c r="BZ104" i="10" s="1"/>
  <c r="BY104" i="9"/>
  <c r="BY104" i="10" s="1"/>
  <c r="BX104" i="9"/>
  <c r="BX104" i="10" s="1"/>
  <c r="BW104" i="9"/>
  <c r="BW104" i="10" s="1"/>
  <c r="CC103" i="9"/>
  <c r="CC103" i="10" s="1"/>
  <c r="CB103" i="9"/>
  <c r="CB103" i="10" s="1"/>
  <c r="CA103" i="9"/>
  <c r="CA103" i="10" s="1"/>
  <c r="BZ103" i="9"/>
  <c r="BZ103" i="10" s="1"/>
  <c r="BY103" i="9"/>
  <c r="BY103" i="10" s="1"/>
  <c r="BX103" i="9"/>
  <c r="BX103" i="10" s="1"/>
  <c r="BW103" i="9"/>
  <c r="BW103" i="10" s="1"/>
  <c r="CC102" i="9"/>
  <c r="CC102" i="10" s="1"/>
  <c r="CB102" i="9"/>
  <c r="CB102" i="10" s="1"/>
  <c r="CA102" i="9"/>
  <c r="CA102" i="10" s="1"/>
  <c r="BZ102" i="9"/>
  <c r="BZ102" i="10" s="1"/>
  <c r="BY102" i="9"/>
  <c r="BY102" i="10" s="1"/>
  <c r="BX102" i="9"/>
  <c r="BX102" i="10" s="1"/>
  <c r="BW102" i="9"/>
  <c r="BW102" i="10" s="1"/>
  <c r="CC101" i="9"/>
  <c r="CC101" i="10" s="1"/>
  <c r="CB101" i="9"/>
  <c r="CB101" i="10" s="1"/>
  <c r="CA101" i="9"/>
  <c r="CA101" i="10" s="1"/>
  <c r="BZ101" i="9"/>
  <c r="BZ101" i="10" s="1"/>
  <c r="BY101" i="9"/>
  <c r="BY101" i="10" s="1"/>
  <c r="BX101" i="9"/>
  <c r="BX101" i="10" s="1"/>
  <c r="BW101" i="9"/>
  <c r="BW101" i="10" s="1"/>
  <c r="CC100" i="9"/>
  <c r="CC100" i="10" s="1"/>
  <c r="CB100" i="9"/>
  <c r="CB100" i="10" s="1"/>
  <c r="CA100" i="9"/>
  <c r="CA100" i="10" s="1"/>
  <c r="BZ100" i="9"/>
  <c r="BZ100" i="10" s="1"/>
  <c r="BY100" i="9"/>
  <c r="BY100" i="10" s="1"/>
  <c r="BX100" i="9"/>
  <c r="BX100" i="10" s="1"/>
  <c r="BW100" i="9"/>
  <c r="BW100" i="10" s="1"/>
  <c r="CC99" i="9"/>
  <c r="CC99" i="10" s="1"/>
  <c r="CB99" i="9"/>
  <c r="CB99" i="10" s="1"/>
  <c r="CA99" i="9"/>
  <c r="CA99" i="10" s="1"/>
  <c r="BZ99" i="9"/>
  <c r="BZ99" i="10" s="1"/>
  <c r="BY99" i="9"/>
  <c r="BY99" i="10" s="1"/>
  <c r="BX99" i="9"/>
  <c r="BX99" i="10" s="1"/>
  <c r="BW99" i="9"/>
  <c r="BW99" i="10" s="1"/>
  <c r="CC98" i="9"/>
  <c r="CC98" i="10" s="1"/>
  <c r="CB98" i="9"/>
  <c r="CB98" i="10" s="1"/>
  <c r="CA98" i="9"/>
  <c r="CA98" i="10" s="1"/>
  <c r="BZ98" i="9"/>
  <c r="BZ98" i="10" s="1"/>
  <c r="BY98" i="9"/>
  <c r="BY98" i="10" s="1"/>
  <c r="BX98" i="9"/>
  <c r="BX98" i="10" s="1"/>
  <c r="BW98" i="9"/>
  <c r="BW98" i="10" s="1"/>
  <c r="CC97" i="9"/>
  <c r="CC97" i="10" s="1"/>
  <c r="CB97" i="9"/>
  <c r="CB97" i="10" s="1"/>
  <c r="CA97" i="9"/>
  <c r="CA97" i="10" s="1"/>
  <c r="BZ97" i="9"/>
  <c r="BZ97" i="10" s="1"/>
  <c r="BY97" i="9"/>
  <c r="BY97" i="10" s="1"/>
  <c r="BX97" i="9"/>
  <c r="BX97" i="10" s="1"/>
  <c r="BW97" i="9"/>
  <c r="BW97" i="10" s="1"/>
  <c r="CC96" i="9"/>
  <c r="CC96" i="10" s="1"/>
  <c r="CB96" i="9"/>
  <c r="CB96" i="10" s="1"/>
  <c r="CA96" i="9"/>
  <c r="CA96" i="10" s="1"/>
  <c r="BZ96" i="9"/>
  <c r="BZ96" i="10" s="1"/>
  <c r="BY96" i="9"/>
  <c r="BY96" i="10" s="1"/>
  <c r="BX96" i="9"/>
  <c r="BX96" i="10" s="1"/>
  <c r="BW96" i="9"/>
  <c r="BW96" i="10" s="1"/>
  <c r="CC95" i="9"/>
  <c r="CC95" i="10" s="1"/>
  <c r="CB95" i="9"/>
  <c r="CB95" i="10" s="1"/>
  <c r="CA95" i="9"/>
  <c r="CA95" i="10" s="1"/>
  <c r="BZ95" i="9"/>
  <c r="BZ95" i="10" s="1"/>
  <c r="BY95" i="9"/>
  <c r="BY95" i="10" s="1"/>
  <c r="BX95" i="9"/>
  <c r="BX95" i="10" s="1"/>
  <c r="BW95" i="9"/>
  <c r="BW95" i="10" s="1"/>
  <c r="CC94" i="9"/>
  <c r="CC94" i="10" s="1"/>
  <c r="CB94" i="9"/>
  <c r="CB94" i="10" s="1"/>
  <c r="CA94" i="9"/>
  <c r="CA94" i="10" s="1"/>
  <c r="BZ94" i="9"/>
  <c r="BZ94" i="10" s="1"/>
  <c r="BY94" i="9"/>
  <c r="BY94" i="10" s="1"/>
  <c r="BX94" i="9"/>
  <c r="BX94" i="10" s="1"/>
  <c r="BW94" i="9"/>
  <c r="BW94" i="10" s="1"/>
  <c r="CC93" i="9"/>
  <c r="CC93" i="10" s="1"/>
  <c r="CB93" i="9"/>
  <c r="CB93" i="10" s="1"/>
  <c r="CA93" i="9"/>
  <c r="CA93" i="10" s="1"/>
  <c r="BZ93" i="9"/>
  <c r="BZ93" i="10" s="1"/>
  <c r="BY93" i="9"/>
  <c r="BY93" i="10" s="1"/>
  <c r="BX93" i="9"/>
  <c r="BX93" i="10" s="1"/>
  <c r="BW93" i="9"/>
  <c r="BW93" i="10" s="1"/>
  <c r="CC92" i="9"/>
  <c r="CC92" i="10" s="1"/>
  <c r="CB92" i="9"/>
  <c r="CB92" i="10" s="1"/>
  <c r="CA92" i="9"/>
  <c r="CA92" i="10" s="1"/>
  <c r="BZ92" i="9"/>
  <c r="BZ92" i="10" s="1"/>
  <c r="BY92" i="9"/>
  <c r="BY92" i="10" s="1"/>
  <c r="BX92" i="9"/>
  <c r="BX92" i="10" s="1"/>
  <c r="BW92" i="9"/>
  <c r="BW92" i="10" s="1"/>
  <c r="CC91" i="9"/>
  <c r="CC91" i="10" s="1"/>
  <c r="CB91" i="9"/>
  <c r="CB91" i="10" s="1"/>
  <c r="CA91" i="9"/>
  <c r="CA91" i="10" s="1"/>
  <c r="BZ91" i="9"/>
  <c r="BZ91" i="10" s="1"/>
  <c r="BY91" i="9"/>
  <c r="BY91" i="10" s="1"/>
  <c r="BX91" i="9"/>
  <c r="BX91" i="10" s="1"/>
  <c r="BW91" i="9"/>
  <c r="BW91" i="10" s="1"/>
  <c r="CC90" i="9"/>
  <c r="CC90" i="10" s="1"/>
  <c r="CB90" i="9"/>
  <c r="CB90" i="10" s="1"/>
  <c r="CA90" i="9"/>
  <c r="CA90" i="10" s="1"/>
  <c r="BZ90" i="9"/>
  <c r="BZ90" i="10" s="1"/>
  <c r="BY90" i="9"/>
  <c r="BY90" i="10" s="1"/>
  <c r="BX90" i="9"/>
  <c r="BX90" i="10" s="1"/>
  <c r="BW90" i="9"/>
  <c r="BW90" i="10" s="1"/>
  <c r="CC89" i="9"/>
  <c r="CC89" i="10" s="1"/>
  <c r="CB89" i="9"/>
  <c r="CB89" i="10" s="1"/>
  <c r="CA89" i="9"/>
  <c r="CA89" i="10" s="1"/>
  <c r="BZ89" i="9"/>
  <c r="BZ89" i="10" s="1"/>
  <c r="BY89" i="9"/>
  <c r="BY89" i="10" s="1"/>
  <c r="BX89" i="9"/>
  <c r="BX89" i="10" s="1"/>
  <c r="BW89" i="9"/>
  <c r="BW89" i="10" s="1"/>
  <c r="CC88" i="9"/>
  <c r="CC88" i="10" s="1"/>
  <c r="CB88" i="9"/>
  <c r="CB88" i="10" s="1"/>
  <c r="CA88" i="9"/>
  <c r="CA88" i="10" s="1"/>
  <c r="BZ88" i="9"/>
  <c r="BZ88" i="10" s="1"/>
  <c r="BY88" i="9"/>
  <c r="BY88" i="10" s="1"/>
  <c r="BX88" i="9"/>
  <c r="BX88" i="10" s="1"/>
  <c r="BW88" i="9"/>
  <c r="BW88" i="10" s="1"/>
  <c r="CC87" i="9"/>
  <c r="CC87" i="10" s="1"/>
  <c r="CB87" i="9"/>
  <c r="CB87" i="10" s="1"/>
  <c r="CA87" i="9"/>
  <c r="CA87" i="10" s="1"/>
  <c r="BZ87" i="9"/>
  <c r="BZ87" i="10" s="1"/>
  <c r="BY87" i="9"/>
  <c r="BY87" i="10" s="1"/>
  <c r="BX87" i="9"/>
  <c r="BX87" i="10" s="1"/>
  <c r="BW87" i="9"/>
  <c r="BW87" i="10" s="1"/>
  <c r="CC86" i="9"/>
  <c r="CC86" i="10" s="1"/>
  <c r="CB86" i="9"/>
  <c r="CB86" i="10" s="1"/>
  <c r="CA86" i="9"/>
  <c r="CA86" i="10" s="1"/>
  <c r="BZ86" i="9"/>
  <c r="BZ86" i="10" s="1"/>
  <c r="BY86" i="9"/>
  <c r="BY86" i="10" s="1"/>
  <c r="BX86" i="9"/>
  <c r="BX86" i="10" s="1"/>
  <c r="BW86" i="9"/>
  <c r="BW86" i="10" s="1"/>
  <c r="CC85" i="9"/>
  <c r="CC85" i="10" s="1"/>
  <c r="CB85" i="9"/>
  <c r="CB85" i="10" s="1"/>
  <c r="CA85" i="9"/>
  <c r="CA85" i="10" s="1"/>
  <c r="BZ85" i="9"/>
  <c r="BZ85" i="10" s="1"/>
  <c r="BY85" i="9"/>
  <c r="BY85" i="10" s="1"/>
  <c r="BX85" i="9"/>
  <c r="BX85" i="10" s="1"/>
  <c r="BW85" i="9"/>
  <c r="BW85" i="10" s="1"/>
  <c r="CC84" i="9"/>
  <c r="CC84" i="10" s="1"/>
  <c r="CB84" i="9"/>
  <c r="CB84" i="10" s="1"/>
  <c r="CA84" i="9"/>
  <c r="CA84" i="10" s="1"/>
  <c r="BZ84" i="9"/>
  <c r="BZ84" i="10" s="1"/>
  <c r="BY84" i="9"/>
  <c r="BY84" i="10" s="1"/>
  <c r="BX84" i="9"/>
  <c r="BX84" i="10" s="1"/>
  <c r="BW84" i="9"/>
  <c r="BW84" i="10" s="1"/>
  <c r="CC83" i="9"/>
  <c r="CC83" i="10" s="1"/>
  <c r="CB83" i="9"/>
  <c r="CB83" i="10" s="1"/>
  <c r="CA83" i="9"/>
  <c r="CA83" i="10" s="1"/>
  <c r="BZ83" i="9"/>
  <c r="BZ83" i="10" s="1"/>
  <c r="BY83" i="9"/>
  <c r="BY83" i="10" s="1"/>
  <c r="BX83" i="9"/>
  <c r="BX83" i="10" s="1"/>
  <c r="BW83" i="9"/>
  <c r="BW83" i="10" s="1"/>
  <c r="CC82" i="9"/>
  <c r="CC82" i="10" s="1"/>
  <c r="CB82" i="9"/>
  <c r="CB82" i="10" s="1"/>
  <c r="CA82" i="9"/>
  <c r="CA82" i="10" s="1"/>
  <c r="BZ82" i="9"/>
  <c r="BZ82" i="10" s="1"/>
  <c r="BY82" i="9"/>
  <c r="BY82" i="10" s="1"/>
  <c r="BX82" i="9"/>
  <c r="BX82" i="10" s="1"/>
  <c r="BW82" i="9"/>
  <c r="BW82" i="10" s="1"/>
  <c r="CC81" i="9"/>
  <c r="CC81" i="10" s="1"/>
  <c r="CB81" i="9"/>
  <c r="CB81" i="10" s="1"/>
  <c r="CA81" i="9"/>
  <c r="CA81" i="10" s="1"/>
  <c r="BZ81" i="9"/>
  <c r="BZ81" i="10" s="1"/>
  <c r="BY81" i="9"/>
  <c r="BY81" i="10" s="1"/>
  <c r="BX81" i="9"/>
  <c r="BX81" i="10" s="1"/>
  <c r="BW81" i="9"/>
  <c r="BW81" i="10" s="1"/>
  <c r="CC80" i="9"/>
  <c r="CC80" i="10" s="1"/>
  <c r="CB80" i="9"/>
  <c r="CB80" i="10" s="1"/>
  <c r="CA80" i="9"/>
  <c r="CA80" i="10" s="1"/>
  <c r="BZ80" i="9"/>
  <c r="BZ80" i="10" s="1"/>
  <c r="BY80" i="9"/>
  <c r="BY80" i="10" s="1"/>
  <c r="BX80" i="9"/>
  <c r="BX80" i="10" s="1"/>
  <c r="BW80" i="9"/>
  <c r="BW80" i="10" s="1"/>
  <c r="CC79" i="9"/>
  <c r="CC79" i="10" s="1"/>
  <c r="CB79" i="9"/>
  <c r="CB79" i="10" s="1"/>
  <c r="CA79" i="9"/>
  <c r="CA79" i="10" s="1"/>
  <c r="BZ79" i="9"/>
  <c r="BZ79" i="10" s="1"/>
  <c r="BY79" i="9"/>
  <c r="BY79" i="10" s="1"/>
  <c r="BX79" i="9"/>
  <c r="BX79" i="10" s="1"/>
  <c r="BW79" i="9"/>
  <c r="BW79" i="10" s="1"/>
  <c r="CC78" i="9"/>
  <c r="CC78" i="10" s="1"/>
  <c r="CB78" i="9"/>
  <c r="CB78" i="10" s="1"/>
  <c r="CA78" i="9"/>
  <c r="CA78" i="10" s="1"/>
  <c r="BZ78" i="9"/>
  <c r="BZ78" i="10" s="1"/>
  <c r="BY78" i="9"/>
  <c r="BY78" i="10" s="1"/>
  <c r="BX78" i="9"/>
  <c r="BX78" i="10" s="1"/>
  <c r="BW78" i="9"/>
  <c r="BW78" i="10" s="1"/>
  <c r="CC77" i="9"/>
  <c r="CC77" i="10" s="1"/>
  <c r="CB77" i="9"/>
  <c r="CB77" i="10" s="1"/>
  <c r="CA77" i="9"/>
  <c r="CA77" i="10" s="1"/>
  <c r="BZ77" i="9"/>
  <c r="BZ77" i="10" s="1"/>
  <c r="BY77" i="9"/>
  <c r="BY77" i="10" s="1"/>
  <c r="BX77" i="9"/>
  <c r="BX77" i="10" s="1"/>
  <c r="BW77" i="9"/>
  <c r="BW77" i="10" s="1"/>
  <c r="CC76" i="9"/>
  <c r="CC76" i="10" s="1"/>
  <c r="CB76" i="9"/>
  <c r="CB76" i="10" s="1"/>
  <c r="CA76" i="9"/>
  <c r="CA76" i="10" s="1"/>
  <c r="BZ76" i="9"/>
  <c r="BZ76" i="10" s="1"/>
  <c r="BY76" i="9"/>
  <c r="BY76" i="10" s="1"/>
  <c r="BX76" i="9"/>
  <c r="BX76" i="10" s="1"/>
  <c r="BW76" i="9"/>
  <c r="BW76" i="10" s="1"/>
  <c r="CC75" i="9"/>
  <c r="CC75" i="10" s="1"/>
  <c r="CB75" i="9"/>
  <c r="CB75" i="10" s="1"/>
  <c r="CA75" i="9"/>
  <c r="CA75" i="10" s="1"/>
  <c r="BZ75" i="9"/>
  <c r="BZ75" i="10" s="1"/>
  <c r="BY75" i="9"/>
  <c r="BY75" i="10" s="1"/>
  <c r="BX75" i="9"/>
  <c r="BX75" i="10" s="1"/>
  <c r="BW75" i="9"/>
  <c r="BW75" i="10" s="1"/>
  <c r="CC74" i="9"/>
  <c r="CC74" i="10" s="1"/>
  <c r="CB74" i="9"/>
  <c r="CB74" i="10" s="1"/>
  <c r="CA74" i="9"/>
  <c r="CA74" i="10" s="1"/>
  <c r="BZ74" i="9"/>
  <c r="BZ74" i="10" s="1"/>
  <c r="BY74" i="9"/>
  <c r="BY74" i="10" s="1"/>
  <c r="BX74" i="9"/>
  <c r="BX74" i="10" s="1"/>
  <c r="BW74" i="9"/>
  <c r="BW74" i="10" s="1"/>
  <c r="CC73" i="9"/>
  <c r="CC73" i="10" s="1"/>
  <c r="CB73" i="9"/>
  <c r="CB73" i="10" s="1"/>
  <c r="CA73" i="9"/>
  <c r="CA73" i="10" s="1"/>
  <c r="BZ73" i="9"/>
  <c r="BZ73" i="10" s="1"/>
  <c r="BY73" i="9"/>
  <c r="BY73" i="10" s="1"/>
  <c r="BX73" i="9"/>
  <c r="BX73" i="10" s="1"/>
  <c r="BW73" i="9"/>
  <c r="BW73" i="10" s="1"/>
  <c r="CC72" i="9"/>
  <c r="CC72" i="10" s="1"/>
  <c r="CB72" i="9"/>
  <c r="CB72" i="10" s="1"/>
  <c r="CA72" i="9"/>
  <c r="CA72" i="10" s="1"/>
  <c r="BZ72" i="9"/>
  <c r="BZ72" i="10" s="1"/>
  <c r="BY72" i="9"/>
  <c r="BY72" i="10" s="1"/>
  <c r="BX72" i="9"/>
  <c r="BX72" i="10" s="1"/>
  <c r="BW72" i="9"/>
  <c r="BW72" i="10" s="1"/>
  <c r="CC71" i="9"/>
  <c r="CC71" i="10" s="1"/>
  <c r="CB71" i="9"/>
  <c r="CB71" i="10" s="1"/>
  <c r="CA71" i="9"/>
  <c r="CA71" i="10" s="1"/>
  <c r="BZ71" i="9"/>
  <c r="BZ71" i="10" s="1"/>
  <c r="BY71" i="9"/>
  <c r="BY71" i="10" s="1"/>
  <c r="BX71" i="9"/>
  <c r="BX71" i="10" s="1"/>
  <c r="BW71" i="9"/>
  <c r="BW71" i="10" s="1"/>
  <c r="CC70" i="9"/>
  <c r="CC70" i="10" s="1"/>
  <c r="CB70" i="9"/>
  <c r="CB70" i="10" s="1"/>
  <c r="CA70" i="9"/>
  <c r="CA70" i="10" s="1"/>
  <c r="BZ70" i="9"/>
  <c r="BZ70" i="10" s="1"/>
  <c r="BY70" i="9"/>
  <c r="BY70" i="10" s="1"/>
  <c r="BX70" i="9"/>
  <c r="BX70" i="10" s="1"/>
  <c r="BW70" i="9"/>
  <c r="BW70" i="10" s="1"/>
  <c r="CC69" i="9"/>
  <c r="CC69" i="10" s="1"/>
  <c r="CB69" i="9"/>
  <c r="CB69" i="10" s="1"/>
  <c r="CA69" i="9"/>
  <c r="CA69" i="10" s="1"/>
  <c r="BZ69" i="9"/>
  <c r="BZ69" i="10" s="1"/>
  <c r="BY69" i="9"/>
  <c r="BY69" i="10" s="1"/>
  <c r="BX69" i="9"/>
  <c r="BX69" i="10" s="1"/>
  <c r="BW69" i="9"/>
  <c r="BW69" i="10" s="1"/>
  <c r="CC68" i="9"/>
  <c r="CC68" i="10" s="1"/>
  <c r="CB68" i="9"/>
  <c r="CB68" i="10" s="1"/>
  <c r="CA68" i="9"/>
  <c r="CA68" i="10" s="1"/>
  <c r="BZ68" i="9"/>
  <c r="BZ68" i="10" s="1"/>
  <c r="BY68" i="9"/>
  <c r="BY68" i="10" s="1"/>
  <c r="BX68" i="9"/>
  <c r="BX68" i="10" s="1"/>
  <c r="BW68" i="9"/>
  <c r="BW68" i="10" s="1"/>
  <c r="CC67" i="9"/>
  <c r="CC67" i="10" s="1"/>
  <c r="CB67" i="9"/>
  <c r="CB67" i="10" s="1"/>
  <c r="CA67" i="9"/>
  <c r="CA67" i="10" s="1"/>
  <c r="BZ67" i="9"/>
  <c r="BZ67" i="10" s="1"/>
  <c r="BY67" i="9"/>
  <c r="BY67" i="10" s="1"/>
  <c r="BX67" i="9"/>
  <c r="BX67" i="10" s="1"/>
  <c r="BW67" i="9"/>
  <c r="BW67" i="10" s="1"/>
  <c r="CC66" i="9"/>
  <c r="CC66" i="10" s="1"/>
  <c r="CB66" i="9"/>
  <c r="CB66" i="10" s="1"/>
  <c r="CA66" i="9"/>
  <c r="CA66" i="10" s="1"/>
  <c r="BZ66" i="9"/>
  <c r="BZ66" i="10" s="1"/>
  <c r="BY66" i="9"/>
  <c r="BY66" i="10" s="1"/>
  <c r="BX66" i="9"/>
  <c r="BX66" i="10" s="1"/>
  <c r="BW66" i="9"/>
  <c r="BW66" i="10" s="1"/>
  <c r="CC65" i="9"/>
  <c r="CC65" i="10" s="1"/>
  <c r="CB65" i="9"/>
  <c r="CB65" i="10" s="1"/>
  <c r="CA65" i="9"/>
  <c r="CA65" i="10" s="1"/>
  <c r="BZ65" i="9"/>
  <c r="BZ65" i="10" s="1"/>
  <c r="BY65" i="9"/>
  <c r="BY65" i="10" s="1"/>
  <c r="BX65" i="9"/>
  <c r="BX65" i="10" s="1"/>
  <c r="BW65" i="9"/>
  <c r="BW65" i="10" s="1"/>
  <c r="CC64" i="9"/>
  <c r="CC64" i="10" s="1"/>
  <c r="CB64" i="9"/>
  <c r="CB64" i="10" s="1"/>
  <c r="CA64" i="9"/>
  <c r="CA64" i="10" s="1"/>
  <c r="BZ64" i="9"/>
  <c r="BZ64" i="10" s="1"/>
  <c r="BY64" i="9"/>
  <c r="BY64" i="10" s="1"/>
  <c r="BX64" i="9"/>
  <c r="BX64" i="10" s="1"/>
  <c r="BW64" i="9"/>
  <c r="BW64" i="10" s="1"/>
  <c r="CC63" i="9"/>
  <c r="CC63" i="10" s="1"/>
  <c r="CB63" i="9"/>
  <c r="CB63" i="10" s="1"/>
  <c r="CA63" i="9"/>
  <c r="CA63" i="10" s="1"/>
  <c r="BZ63" i="9"/>
  <c r="BZ63" i="10" s="1"/>
  <c r="BY63" i="9"/>
  <c r="BY63" i="10" s="1"/>
  <c r="BX63" i="9"/>
  <c r="BX63" i="10" s="1"/>
  <c r="BW63" i="9"/>
  <c r="BW63" i="10" s="1"/>
  <c r="CC62" i="9"/>
  <c r="CC62" i="10" s="1"/>
  <c r="CB62" i="9"/>
  <c r="CB62" i="10" s="1"/>
  <c r="CA62" i="9"/>
  <c r="CA62" i="10" s="1"/>
  <c r="BZ62" i="9"/>
  <c r="BZ62" i="10" s="1"/>
  <c r="BY62" i="9"/>
  <c r="BY62" i="10" s="1"/>
  <c r="BX62" i="9"/>
  <c r="BX62" i="10" s="1"/>
  <c r="BW62" i="9"/>
  <c r="BW62" i="10" s="1"/>
  <c r="CC61" i="9"/>
  <c r="CC61" i="10" s="1"/>
  <c r="CB61" i="9"/>
  <c r="CB61" i="10" s="1"/>
  <c r="CA61" i="9"/>
  <c r="CA61" i="10" s="1"/>
  <c r="BZ61" i="9"/>
  <c r="BZ61" i="10" s="1"/>
  <c r="BY61" i="9"/>
  <c r="BY61" i="10" s="1"/>
  <c r="BX61" i="9"/>
  <c r="BX61" i="10" s="1"/>
  <c r="BW61" i="9"/>
  <c r="BW61" i="10" s="1"/>
  <c r="CC60" i="9"/>
  <c r="CC60" i="10" s="1"/>
  <c r="CB60" i="9"/>
  <c r="CB60" i="10" s="1"/>
  <c r="CA60" i="9"/>
  <c r="CA60" i="10" s="1"/>
  <c r="BZ60" i="9"/>
  <c r="BZ60" i="10" s="1"/>
  <c r="BY60" i="9"/>
  <c r="BY60" i="10" s="1"/>
  <c r="BX60" i="9"/>
  <c r="BX60" i="10" s="1"/>
  <c r="BW60" i="9"/>
  <c r="BW60" i="10" s="1"/>
  <c r="CC59" i="9"/>
  <c r="CC59" i="10" s="1"/>
  <c r="CB59" i="9"/>
  <c r="CB59" i="10" s="1"/>
  <c r="CA59" i="9"/>
  <c r="CA59" i="10" s="1"/>
  <c r="BZ59" i="9"/>
  <c r="BZ59" i="10" s="1"/>
  <c r="BY59" i="9"/>
  <c r="BY59" i="10" s="1"/>
  <c r="BX59" i="9"/>
  <c r="BX59" i="10" s="1"/>
  <c r="BW59" i="9"/>
  <c r="BW59" i="10" s="1"/>
  <c r="CC58" i="9"/>
  <c r="CC58" i="10" s="1"/>
  <c r="CB58" i="9"/>
  <c r="CB58" i="10" s="1"/>
  <c r="CA58" i="9"/>
  <c r="CA58" i="10" s="1"/>
  <c r="BZ58" i="9"/>
  <c r="BZ58" i="10" s="1"/>
  <c r="BY58" i="9"/>
  <c r="BY58" i="10" s="1"/>
  <c r="BX58" i="9"/>
  <c r="BX58" i="10" s="1"/>
  <c r="BW58" i="9"/>
  <c r="BW58" i="10" s="1"/>
  <c r="CC57" i="9"/>
  <c r="CC57" i="10" s="1"/>
  <c r="CB57" i="9"/>
  <c r="CB57" i="10" s="1"/>
  <c r="CA57" i="9"/>
  <c r="CA57" i="10" s="1"/>
  <c r="BZ57" i="9"/>
  <c r="BZ57" i="10" s="1"/>
  <c r="BY57" i="9"/>
  <c r="BY57" i="10" s="1"/>
  <c r="BX57" i="9"/>
  <c r="BX57" i="10" s="1"/>
  <c r="BW57" i="9"/>
  <c r="BW57" i="10" s="1"/>
  <c r="CC56" i="9"/>
  <c r="CC56" i="10" s="1"/>
  <c r="CB56" i="9"/>
  <c r="CB56" i="10" s="1"/>
  <c r="CA56" i="9"/>
  <c r="CA56" i="10" s="1"/>
  <c r="BZ56" i="9"/>
  <c r="BZ56" i="10" s="1"/>
  <c r="BY56" i="9"/>
  <c r="BY56" i="10" s="1"/>
  <c r="BX56" i="9"/>
  <c r="BX56" i="10" s="1"/>
  <c r="BW56" i="9"/>
  <c r="BW56" i="10" s="1"/>
  <c r="CC55" i="9"/>
  <c r="CC55" i="10" s="1"/>
  <c r="CB55" i="9"/>
  <c r="CB55" i="10" s="1"/>
  <c r="CA55" i="9"/>
  <c r="CA55" i="10" s="1"/>
  <c r="BZ55" i="9"/>
  <c r="BZ55" i="10" s="1"/>
  <c r="BY55" i="9"/>
  <c r="BY55" i="10" s="1"/>
  <c r="BX55" i="9"/>
  <c r="BX55" i="10" s="1"/>
  <c r="BW55" i="9"/>
  <c r="BW55" i="10" s="1"/>
  <c r="CC54" i="9"/>
  <c r="CC54" i="10" s="1"/>
  <c r="CB54" i="9"/>
  <c r="CB54" i="10" s="1"/>
  <c r="CA54" i="9"/>
  <c r="CA54" i="10" s="1"/>
  <c r="BZ54" i="9"/>
  <c r="BZ54" i="10" s="1"/>
  <c r="BY54" i="9"/>
  <c r="BY54" i="10" s="1"/>
  <c r="BX54" i="9"/>
  <c r="BX54" i="10" s="1"/>
  <c r="BW54" i="9"/>
  <c r="BW54" i="10" s="1"/>
  <c r="CC53" i="9"/>
  <c r="CC53" i="10" s="1"/>
  <c r="CB53" i="9"/>
  <c r="CB53" i="10" s="1"/>
  <c r="CA53" i="9"/>
  <c r="CA53" i="10" s="1"/>
  <c r="BZ53" i="9"/>
  <c r="BZ53" i="10" s="1"/>
  <c r="BY53" i="9"/>
  <c r="BY53" i="10" s="1"/>
  <c r="BX53" i="9"/>
  <c r="BX53" i="10" s="1"/>
  <c r="BW53" i="9"/>
  <c r="BW53" i="10" s="1"/>
  <c r="CC52" i="9"/>
  <c r="CC52" i="10" s="1"/>
  <c r="CB52" i="9"/>
  <c r="CB52" i="10" s="1"/>
  <c r="CA52" i="9"/>
  <c r="CA52" i="10" s="1"/>
  <c r="BZ52" i="9"/>
  <c r="BZ52" i="10" s="1"/>
  <c r="BY52" i="9"/>
  <c r="BY52" i="10" s="1"/>
  <c r="BX52" i="9"/>
  <c r="BX52" i="10" s="1"/>
  <c r="BW52" i="9"/>
  <c r="BW52" i="10" s="1"/>
  <c r="CC51" i="9"/>
  <c r="CC51" i="10" s="1"/>
  <c r="CB51" i="9"/>
  <c r="CB51" i="10" s="1"/>
  <c r="CA51" i="9"/>
  <c r="CA51" i="10" s="1"/>
  <c r="BZ51" i="9"/>
  <c r="BZ51" i="10" s="1"/>
  <c r="BY51" i="9"/>
  <c r="BY51" i="10" s="1"/>
  <c r="BX51" i="9"/>
  <c r="BX51" i="10" s="1"/>
  <c r="BW51" i="9"/>
  <c r="BW51" i="10" s="1"/>
  <c r="CC50" i="9"/>
  <c r="CC50" i="10" s="1"/>
  <c r="CB50" i="9"/>
  <c r="CB50" i="10" s="1"/>
  <c r="CA50" i="9"/>
  <c r="CA50" i="10" s="1"/>
  <c r="BZ50" i="9"/>
  <c r="BZ50" i="10" s="1"/>
  <c r="BY50" i="9"/>
  <c r="BY50" i="10" s="1"/>
  <c r="BX50" i="9"/>
  <c r="BX50" i="10" s="1"/>
  <c r="BW50" i="9"/>
  <c r="BW50" i="10" s="1"/>
  <c r="CC49" i="9"/>
  <c r="CC49" i="10" s="1"/>
  <c r="CB49" i="9"/>
  <c r="CB49" i="10" s="1"/>
  <c r="CA49" i="9"/>
  <c r="CA49" i="10" s="1"/>
  <c r="BZ49" i="9"/>
  <c r="BZ49" i="10" s="1"/>
  <c r="BY49" i="9"/>
  <c r="BY49" i="10" s="1"/>
  <c r="BX49" i="9"/>
  <c r="BX49" i="10" s="1"/>
  <c r="BW49" i="9"/>
  <c r="BW49" i="10" s="1"/>
  <c r="CC48" i="9"/>
  <c r="CC48" i="10" s="1"/>
  <c r="CB48" i="9"/>
  <c r="CB48" i="10" s="1"/>
  <c r="CA48" i="9"/>
  <c r="CA48" i="10" s="1"/>
  <c r="BZ48" i="9"/>
  <c r="BZ48" i="10" s="1"/>
  <c r="BY48" i="9"/>
  <c r="BY48" i="10" s="1"/>
  <c r="BX48" i="9"/>
  <c r="BX48" i="10" s="1"/>
  <c r="BW48" i="9"/>
  <c r="BW48" i="10" s="1"/>
  <c r="CC47" i="9"/>
  <c r="CC47" i="10" s="1"/>
  <c r="CB47" i="9"/>
  <c r="CB47" i="10" s="1"/>
  <c r="CA47" i="9"/>
  <c r="CA47" i="10" s="1"/>
  <c r="BZ47" i="9"/>
  <c r="BZ47" i="10" s="1"/>
  <c r="BY47" i="9"/>
  <c r="BY47" i="10" s="1"/>
  <c r="BX47" i="9"/>
  <c r="BX47" i="10" s="1"/>
  <c r="BW47" i="9"/>
  <c r="BW47" i="10" s="1"/>
  <c r="CC46" i="9"/>
  <c r="CC46" i="10" s="1"/>
  <c r="CB46" i="9"/>
  <c r="CB46" i="10" s="1"/>
  <c r="CA46" i="9"/>
  <c r="CA46" i="10" s="1"/>
  <c r="BZ46" i="9"/>
  <c r="BZ46" i="10" s="1"/>
  <c r="BY46" i="9"/>
  <c r="BY46" i="10" s="1"/>
  <c r="BX46" i="9"/>
  <c r="BX46" i="10" s="1"/>
  <c r="BW46" i="9"/>
  <c r="BW46" i="10" s="1"/>
  <c r="CC45" i="9"/>
  <c r="CC45" i="10" s="1"/>
  <c r="CB45" i="9"/>
  <c r="CB45" i="10" s="1"/>
  <c r="CA45" i="9"/>
  <c r="CA45" i="10" s="1"/>
  <c r="BZ45" i="9"/>
  <c r="BZ45" i="10" s="1"/>
  <c r="BY45" i="9"/>
  <c r="BY45" i="10" s="1"/>
  <c r="BX45" i="9"/>
  <c r="BX45" i="10" s="1"/>
  <c r="BW45" i="9"/>
  <c r="BW45" i="10" s="1"/>
  <c r="CC44" i="9"/>
  <c r="CC44" i="10" s="1"/>
  <c r="CB44" i="9"/>
  <c r="CB44" i="10" s="1"/>
  <c r="CA44" i="9"/>
  <c r="CA44" i="10" s="1"/>
  <c r="BZ44" i="9"/>
  <c r="BZ44" i="10" s="1"/>
  <c r="BY44" i="9"/>
  <c r="BY44" i="10" s="1"/>
  <c r="BX44" i="9"/>
  <c r="BX44" i="10" s="1"/>
  <c r="BW44" i="9"/>
  <c r="BW44" i="10" s="1"/>
  <c r="CC43" i="9"/>
  <c r="CC43" i="10" s="1"/>
  <c r="CB43" i="9"/>
  <c r="CB43" i="10" s="1"/>
  <c r="CA43" i="9"/>
  <c r="CA43" i="10" s="1"/>
  <c r="BZ43" i="9"/>
  <c r="BZ43" i="10" s="1"/>
  <c r="BY43" i="9"/>
  <c r="BY43" i="10" s="1"/>
  <c r="BX43" i="9"/>
  <c r="BX43" i="10" s="1"/>
  <c r="BW43" i="9"/>
  <c r="BW43" i="10" s="1"/>
  <c r="CC42" i="9"/>
  <c r="CC42" i="10" s="1"/>
  <c r="CB42" i="9"/>
  <c r="CB42" i="10" s="1"/>
  <c r="CA42" i="9"/>
  <c r="CA42" i="10" s="1"/>
  <c r="BZ42" i="9"/>
  <c r="BZ42" i="10" s="1"/>
  <c r="BY42" i="9"/>
  <c r="BY42" i="10" s="1"/>
  <c r="BX42" i="9"/>
  <c r="BX42" i="10" s="1"/>
  <c r="BW42" i="9"/>
  <c r="BW42" i="10" s="1"/>
  <c r="CC41" i="9"/>
  <c r="CC41" i="10" s="1"/>
  <c r="CB41" i="9"/>
  <c r="CB41" i="10" s="1"/>
  <c r="CA41" i="9"/>
  <c r="CA41" i="10" s="1"/>
  <c r="BZ41" i="9"/>
  <c r="BZ41" i="10" s="1"/>
  <c r="BY41" i="9"/>
  <c r="BY41" i="10" s="1"/>
  <c r="BX41" i="9"/>
  <c r="BX41" i="10" s="1"/>
  <c r="BW41" i="9"/>
  <c r="BW41" i="10" s="1"/>
  <c r="CC40" i="9"/>
  <c r="CC40" i="10" s="1"/>
  <c r="CB40" i="9"/>
  <c r="CB40" i="10" s="1"/>
  <c r="CA40" i="9"/>
  <c r="CA40" i="10" s="1"/>
  <c r="BZ40" i="9"/>
  <c r="BZ40" i="10" s="1"/>
  <c r="BY40" i="9"/>
  <c r="BY40" i="10" s="1"/>
  <c r="BX40" i="9"/>
  <c r="BX40" i="10" s="1"/>
  <c r="BW40" i="9"/>
  <c r="BW40" i="10" s="1"/>
  <c r="CC39" i="9"/>
  <c r="CC39" i="10" s="1"/>
  <c r="CB39" i="9"/>
  <c r="CB39" i="10" s="1"/>
  <c r="CA39" i="9"/>
  <c r="CA39" i="10" s="1"/>
  <c r="BZ39" i="9"/>
  <c r="BZ39" i="10" s="1"/>
  <c r="BY39" i="9"/>
  <c r="BY39" i="10" s="1"/>
  <c r="BX39" i="9"/>
  <c r="BX39" i="10" s="1"/>
  <c r="BW39" i="9"/>
  <c r="BW39" i="10" s="1"/>
  <c r="CC38" i="9"/>
  <c r="CC38" i="10" s="1"/>
  <c r="CB38" i="9"/>
  <c r="CB38" i="10" s="1"/>
  <c r="CA38" i="9"/>
  <c r="CA38" i="10" s="1"/>
  <c r="BZ38" i="9"/>
  <c r="BZ38" i="10" s="1"/>
  <c r="BY38" i="9"/>
  <c r="BY38" i="10" s="1"/>
  <c r="BX38" i="9"/>
  <c r="BX38" i="10" s="1"/>
  <c r="BW38" i="9"/>
  <c r="BW38" i="10" s="1"/>
  <c r="CC37" i="9"/>
  <c r="CC37" i="10" s="1"/>
  <c r="CB37" i="9"/>
  <c r="CB37" i="10" s="1"/>
  <c r="CA37" i="9"/>
  <c r="CA37" i="10" s="1"/>
  <c r="BZ37" i="9"/>
  <c r="BZ37" i="10" s="1"/>
  <c r="BY37" i="9"/>
  <c r="BY37" i="10" s="1"/>
  <c r="BX37" i="9"/>
  <c r="BX37" i="10" s="1"/>
  <c r="BW37" i="9"/>
  <c r="BW37" i="10" s="1"/>
  <c r="CC36" i="9"/>
  <c r="CC36" i="10" s="1"/>
  <c r="CB36" i="9"/>
  <c r="CB36" i="10" s="1"/>
  <c r="CA36" i="9"/>
  <c r="CA36" i="10" s="1"/>
  <c r="BZ36" i="9"/>
  <c r="BZ36" i="10" s="1"/>
  <c r="BY36" i="9"/>
  <c r="BY36" i="10" s="1"/>
  <c r="BX36" i="9"/>
  <c r="BX36" i="10" s="1"/>
  <c r="BW36" i="9"/>
  <c r="BW36" i="10" s="1"/>
  <c r="CC35" i="9"/>
  <c r="CC35" i="10" s="1"/>
  <c r="CB35" i="9"/>
  <c r="CB35" i="10" s="1"/>
  <c r="CA35" i="9"/>
  <c r="CA35" i="10" s="1"/>
  <c r="BZ35" i="9"/>
  <c r="BZ35" i="10" s="1"/>
  <c r="BY35" i="9"/>
  <c r="BY35" i="10" s="1"/>
  <c r="BX35" i="9"/>
  <c r="BX35" i="10" s="1"/>
  <c r="BW35" i="9"/>
  <c r="BW35" i="10" s="1"/>
  <c r="CC34" i="9"/>
  <c r="CC34" i="10" s="1"/>
  <c r="CB34" i="9"/>
  <c r="CB34" i="10" s="1"/>
  <c r="CA34" i="9"/>
  <c r="CA34" i="10" s="1"/>
  <c r="BZ34" i="9"/>
  <c r="BZ34" i="10" s="1"/>
  <c r="BY34" i="9"/>
  <c r="BY34" i="10" s="1"/>
  <c r="BX34" i="9"/>
  <c r="BX34" i="10" s="1"/>
  <c r="BW34" i="9"/>
  <c r="BW34" i="10" s="1"/>
  <c r="CC33" i="9"/>
  <c r="CC33" i="10" s="1"/>
  <c r="CB33" i="9"/>
  <c r="CB33" i="10" s="1"/>
  <c r="CA33" i="9"/>
  <c r="CA33" i="10" s="1"/>
  <c r="BZ33" i="9"/>
  <c r="BZ33" i="10" s="1"/>
  <c r="BY33" i="9"/>
  <c r="BY33" i="10" s="1"/>
  <c r="BX33" i="9"/>
  <c r="BX33" i="10" s="1"/>
  <c r="BW33" i="9"/>
  <c r="BW33" i="10" s="1"/>
  <c r="CC32" i="9"/>
  <c r="CC32" i="10" s="1"/>
  <c r="CB32" i="9"/>
  <c r="CB32" i="10" s="1"/>
  <c r="CA32" i="9"/>
  <c r="CA32" i="10" s="1"/>
  <c r="BZ32" i="9"/>
  <c r="BZ32" i="10" s="1"/>
  <c r="BY32" i="9"/>
  <c r="BY32" i="10" s="1"/>
  <c r="BX32" i="9"/>
  <c r="BX32" i="10" s="1"/>
  <c r="BW32" i="9"/>
  <c r="BW32" i="10" s="1"/>
  <c r="CC31" i="9"/>
  <c r="CC31" i="10" s="1"/>
  <c r="CB31" i="9"/>
  <c r="CB31" i="10" s="1"/>
  <c r="CA31" i="9"/>
  <c r="CA31" i="10" s="1"/>
  <c r="BZ31" i="9"/>
  <c r="BZ31" i="10" s="1"/>
  <c r="BY31" i="9"/>
  <c r="BY31" i="10" s="1"/>
  <c r="BX31" i="9"/>
  <c r="BX31" i="10" s="1"/>
  <c r="BW31" i="9"/>
  <c r="BW31" i="10" s="1"/>
  <c r="CC30" i="9"/>
  <c r="CC30" i="10" s="1"/>
  <c r="CB30" i="9"/>
  <c r="CB30" i="10" s="1"/>
  <c r="CA30" i="9"/>
  <c r="CA30" i="10" s="1"/>
  <c r="BZ30" i="9"/>
  <c r="BZ30" i="10" s="1"/>
  <c r="BY30" i="9"/>
  <c r="BY30" i="10" s="1"/>
  <c r="BX30" i="9"/>
  <c r="BX30" i="10" s="1"/>
  <c r="BW30" i="9"/>
  <c r="BW30" i="10" s="1"/>
  <c r="CC29" i="9"/>
  <c r="CC29" i="10" s="1"/>
  <c r="CB29" i="9"/>
  <c r="CB29" i="10" s="1"/>
  <c r="CA29" i="9"/>
  <c r="CA29" i="10" s="1"/>
  <c r="BZ29" i="9"/>
  <c r="BZ29" i="10" s="1"/>
  <c r="BY29" i="9"/>
  <c r="BY29" i="10" s="1"/>
  <c r="BX29" i="9"/>
  <c r="BX29" i="10" s="1"/>
  <c r="BW29" i="9"/>
  <c r="BW29" i="10" s="1"/>
  <c r="CC28" i="9"/>
  <c r="CC28" i="10" s="1"/>
  <c r="CB28" i="9"/>
  <c r="CB28" i="10" s="1"/>
  <c r="CA28" i="9"/>
  <c r="CA28" i="10" s="1"/>
  <c r="BZ28" i="9"/>
  <c r="BZ28" i="10" s="1"/>
  <c r="BY28" i="9"/>
  <c r="BY28" i="10" s="1"/>
  <c r="BX28" i="9"/>
  <c r="BX28" i="10" s="1"/>
  <c r="BW28" i="9"/>
  <c r="BW28" i="10" s="1"/>
  <c r="CC27" i="9"/>
  <c r="CC27" i="10" s="1"/>
  <c r="CB27" i="9"/>
  <c r="CB27" i="10" s="1"/>
  <c r="CA27" i="9"/>
  <c r="CA27" i="10" s="1"/>
  <c r="BZ27" i="9"/>
  <c r="BZ27" i="10" s="1"/>
  <c r="BY27" i="9"/>
  <c r="BY27" i="10" s="1"/>
  <c r="BX27" i="9"/>
  <c r="BX27" i="10" s="1"/>
  <c r="BW27" i="9"/>
  <c r="BW27" i="10" s="1"/>
  <c r="CC26" i="9"/>
  <c r="CC26" i="10" s="1"/>
  <c r="CB26" i="9"/>
  <c r="CB26" i="10" s="1"/>
  <c r="CA26" i="9"/>
  <c r="CA26" i="10" s="1"/>
  <c r="BZ26" i="9"/>
  <c r="BZ26" i="10" s="1"/>
  <c r="BY26" i="9"/>
  <c r="BY26" i="10" s="1"/>
  <c r="BX26" i="9"/>
  <c r="BX26" i="10" s="1"/>
  <c r="BW26" i="9"/>
  <c r="BW26" i="10" s="1"/>
  <c r="CC25" i="9"/>
  <c r="CC25" i="10" s="1"/>
  <c r="CB25" i="9"/>
  <c r="CB25" i="10" s="1"/>
  <c r="CA25" i="9"/>
  <c r="CA25" i="10" s="1"/>
  <c r="BZ25" i="9"/>
  <c r="BZ25" i="10" s="1"/>
  <c r="BY25" i="9"/>
  <c r="BY25" i="10" s="1"/>
  <c r="BX25" i="9"/>
  <c r="BX25" i="10" s="1"/>
  <c r="BW25" i="9"/>
  <c r="BW25" i="10" s="1"/>
  <c r="CC24" i="9"/>
  <c r="CC24" i="10" s="1"/>
  <c r="CB24" i="9"/>
  <c r="CB24" i="10" s="1"/>
  <c r="CA24" i="9"/>
  <c r="CA24" i="10" s="1"/>
  <c r="BZ24" i="9"/>
  <c r="BZ24" i="10" s="1"/>
  <c r="BY24" i="9"/>
  <c r="BY24" i="10" s="1"/>
  <c r="BX24" i="9"/>
  <c r="BX24" i="10" s="1"/>
  <c r="BW24" i="9"/>
  <c r="BW24" i="10" s="1"/>
  <c r="CC23" i="9"/>
  <c r="CC23" i="10" s="1"/>
  <c r="CB23" i="9"/>
  <c r="CB23" i="10" s="1"/>
  <c r="CA23" i="9"/>
  <c r="CA23" i="10" s="1"/>
  <c r="BZ23" i="9"/>
  <c r="BZ23" i="10" s="1"/>
  <c r="BY23" i="9"/>
  <c r="BY23" i="10" s="1"/>
  <c r="BX23" i="9"/>
  <c r="BX23" i="10" s="1"/>
  <c r="BW23" i="9"/>
  <c r="BW23" i="10" s="1"/>
  <c r="CC22" i="9"/>
  <c r="CC22" i="10" s="1"/>
  <c r="CB22" i="9"/>
  <c r="CB22" i="10" s="1"/>
  <c r="CA22" i="9"/>
  <c r="CA22" i="10" s="1"/>
  <c r="BZ22" i="9"/>
  <c r="BZ22" i="10" s="1"/>
  <c r="BY22" i="9"/>
  <c r="BY22" i="10" s="1"/>
  <c r="BX22" i="9"/>
  <c r="BX22" i="10" s="1"/>
  <c r="BW22" i="9"/>
  <c r="BW22" i="10" s="1"/>
  <c r="CC21" i="9"/>
  <c r="CC21" i="10" s="1"/>
  <c r="CB21" i="9"/>
  <c r="CB21" i="10" s="1"/>
  <c r="CA21" i="9"/>
  <c r="CA21" i="10" s="1"/>
  <c r="BZ21" i="9"/>
  <c r="BZ21" i="10" s="1"/>
  <c r="BY21" i="9"/>
  <c r="BY21" i="10" s="1"/>
  <c r="BX21" i="9"/>
  <c r="BX21" i="10" s="1"/>
  <c r="BW21" i="9"/>
  <c r="BW21" i="10" s="1"/>
  <c r="CC20" i="9"/>
  <c r="CC20" i="10" s="1"/>
  <c r="CB20" i="9"/>
  <c r="CB20" i="10" s="1"/>
  <c r="CA20" i="9"/>
  <c r="CA20" i="10" s="1"/>
  <c r="BZ20" i="9"/>
  <c r="BZ20" i="10" s="1"/>
  <c r="BY20" i="9"/>
  <c r="BY20" i="10" s="1"/>
  <c r="BX20" i="9"/>
  <c r="BX20" i="10" s="1"/>
  <c r="BW20" i="9"/>
  <c r="BW20" i="10" s="1"/>
  <c r="CC19" i="9"/>
  <c r="CC19" i="10" s="1"/>
  <c r="CB19" i="9"/>
  <c r="CB19" i="10" s="1"/>
  <c r="CA19" i="9"/>
  <c r="CA19" i="10" s="1"/>
  <c r="BZ19" i="9"/>
  <c r="BZ19" i="10" s="1"/>
  <c r="BY19" i="9"/>
  <c r="BY19" i="10" s="1"/>
  <c r="BX19" i="9"/>
  <c r="BX19" i="10" s="1"/>
  <c r="BW19" i="9"/>
  <c r="BW19" i="10" s="1"/>
  <c r="CC18" i="9"/>
  <c r="CC18" i="10" s="1"/>
  <c r="CB18" i="9"/>
  <c r="CB18" i="10" s="1"/>
  <c r="CA18" i="9"/>
  <c r="CA18" i="10" s="1"/>
  <c r="BZ18" i="9"/>
  <c r="BZ18" i="10" s="1"/>
  <c r="BY18" i="9"/>
  <c r="BY18" i="10" s="1"/>
  <c r="BX18" i="9"/>
  <c r="BX18" i="10" s="1"/>
  <c r="BW18" i="9"/>
  <c r="BW18" i="10" s="1"/>
  <c r="CC17" i="9"/>
  <c r="CC17" i="10" s="1"/>
  <c r="CB17" i="9"/>
  <c r="CB17" i="10" s="1"/>
  <c r="CA17" i="9"/>
  <c r="CA17" i="10" s="1"/>
  <c r="BZ17" i="9"/>
  <c r="BZ17" i="10" s="1"/>
  <c r="BY17" i="9"/>
  <c r="BY17" i="10" s="1"/>
  <c r="BX17" i="9"/>
  <c r="BX17" i="10" s="1"/>
  <c r="BW17" i="9"/>
  <c r="BW17" i="10" s="1"/>
  <c r="CC16" i="9"/>
  <c r="CC16" i="10" s="1"/>
  <c r="CB16" i="9"/>
  <c r="CB16" i="10" s="1"/>
  <c r="CA16" i="9"/>
  <c r="CA16" i="10" s="1"/>
  <c r="BZ16" i="9"/>
  <c r="BZ16" i="10" s="1"/>
  <c r="BY16" i="9"/>
  <c r="BY16" i="10" s="1"/>
  <c r="BX16" i="9"/>
  <c r="BX16" i="10" s="1"/>
  <c r="BW16" i="9"/>
  <c r="BW16" i="10" s="1"/>
  <c r="CC15" i="9"/>
  <c r="CC15" i="10" s="1"/>
  <c r="CB15" i="9"/>
  <c r="CB15" i="10" s="1"/>
  <c r="CA15" i="9"/>
  <c r="CA15" i="10" s="1"/>
  <c r="BZ15" i="9"/>
  <c r="BZ15" i="10" s="1"/>
  <c r="BY15" i="9"/>
  <c r="BY15" i="10" s="1"/>
  <c r="BX15" i="9"/>
  <c r="BX15" i="10" s="1"/>
  <c r="BW15" i="9"/>
  <c r="BW15" i="10" s="1"/>
  <c r="CC14" i="9"/>
  <c r="CC14" i="10" s="1"/>
  <c r="CB14" i="9"/>
  <c r="CB14" i="10" s="1"/>
  <c r="CA14" i="9"/>
  <c r="CA14" i="10" s="1"/>
  <c r="BZ14" i="9"/>
  <c r="BZ14" i="10" s="1"/>
  <c r="BY14" i="9"/>
  <c r="BY14" i="10" s="1"/>
  <c r="BX14" i="9"/>
  <c r="BX14" i="10" s="1"/>
  <c r="BW14" i="9"/>
  <c r="BW14" i="10" s="1"/>
  <c r="CC13" i="9"/>
  <c r="CC13" i="10" s="1"/>
  <c r="CB13" i="9"/>
  <c r="CB13" i="10" s="1"/>
  <c r="CA13" i="9"/>
  <c r="CA13" i="10" s="1"/>
  <c r="BZ13" i="9"/>
  <c r="BZ13" i="10" s="1"/>
  <c r="BY13" i="9"/>
  <c r="BY13" i="10" s="1"/>
  <c r="BX13" i="9"/>
  <c r="BX13" i="10" s="1"/>
  <c r="BW13" i="9"/>
  <c r="BW13" i="10" s="1"/>
  <c r="CC12" i="9"/>
  <c r="CC12" i="10" s="1"/>
  <c r="CB12" i="9"/>
  <c r="CB12" i="10" s="1"/>
  <c r="CA12" i="9"/>
  <c r="CA12" i="10" s="1"/>
  <c r="BZ12" i="9"/>
  <c r="BZ12" i="10" s="1"/>
  <c r="BY12" i="9"/>
  <c r="BY12" i="10" s="1"/>
  <c r="BX12" i="9"/>
  <c r="BX12" i="10" s="1"/>
  <c r="BW12" i="9"/>
  <c r="BW12" i="10" s="1"/>
  <c r="CC11" i="9"/>
  <c r="CC11" i="10" s="1"/>
  <c r="CB11" i="9"/>
  <c r="CB11" i="10" s="1"/>
  <c r="CA11" i="9"/>
  <c r="CA11" i="10" s="1"/>
  <c r="BZ11" i="9"/>
  <c r="BZ11" i="10" s="1"/>
  <c r="BY11" i="9"/>
  <c r="BY11" i="10" s="1"/>
  <c r="BX11" i="9"/>
  <c r="BX11" i="10" s="1"/>
  <c r="BW11" i="9"/>
  <c r="BW11" i="10" s="1"/>
  <c r="CC10" i="9"/>
  <c r="CC10" i="10" s="1"/>
  <c r="CB10" i="9"/>
  <c r="CB10" i="10" s="1"/>
  <c r="CA10" i="9"/>
  <c r="CA10" i="10" s="1"/>
  <c r="BZ10" i="9"/>
  <c r="BZ10" i="10" s="1"/>
  <c r="BY10" i="9"/>
  <c r="BY10" i="10" s="1"/>
  <c r="BX10" i="9"/>
  <c r="BX10" i="10" s="1"/>
  <c r="BW10" i="9"/>
  <c r="CC9" i="9"/>
  <c r="CC9" i="10" s="1"/>
  <c r="CB9" i="9"/>
  <c r="CB9" i="10" s="1"/>
  <c r="CA9" i="9"/>
  <c r="CA9" i="10" s="1"/>
  <c r="BZ9" i="9"/>
  <c r="BZ9" i="10" s="1"/>
  <c r="BY9" i="9"/>
  <c r="BY9" i="10" s="1"/>
  <c r="BX9" i="9"/>
  <c r="BX9" i="10" s="1"/>
  <c r="BW9" i="9"/>
  <c r="BW9" i="10" s="1"/>
  <c r="CC8" i="9"/>
  <c r="CC8" i="10" s="1"/>
  <c r="CB8" i="9"/>
  <c r="CB8" i="10" s="1"/>
  <c r="CA8" i="9"/>
  <c r="CA8" i="10" s="1"/>
  <c r="BZ8" i="9"/>
  <c r="BZ8" i="10" s="1"/>
  <c r="BY8" i="9"/>
  <c r="BY8" i="10" s="1"/>
  <c r="BX8" i="9"/>
  <c r="BX8" i="10" s="1"/>
  <c r="BW8" i="9"/>
  <c r="BW8" i="10" s="1"/>
  <c r="CC7" i="9"/>
  <c r="CC7" i="10" s="1"/>
  <c r="CB7" i="9"/>
  <c r="CB7" i="10" s="1"/>
  <c r="CA7" i="9"/>
  <c r="CA7" i="10" s="1"/>
  <c r="BZ7" i="9"/>
  <c r="BZ7" i="10" s="1"/>
  <c r="BY7" i="9"/>
  <c r="BY7" i="10" s="1"/>
  <c r="BX7" i="9"/>
  <c r="BX7" i="10" s="1"/>
  <c r="BW7" i="9"/>
  <c r="BW7" i="10" s="1"/>
  <c r="CC6" i="9"/>
  <c r="CC6" i="10" s="1"/>
  <c r="CB6" i="9"/>
  <c r="CB6" i="10" s="1"/>
  <c r="CA6" i="9"/>
  <c r="CA6" i="10" s="1"/>
  <c r="BZ6" i="9"/>
  <c r="BZ6" i="10" s="1"/>
  <c r="BY6" i="9"/>
  <c r="BY6" i="10" s="1"/>
  <c r="BX6" i="9"/>
  <c r="BX6" i="10" s="1"/>
  <c r="BW6" i="9"/>
  <c r="BW6" i="10" s="1"/>
  <c r="CC5" i="9"/>
  <c r="CC5" i="10" s="1"/>
  <c r="CB5" i="9"/>
  <c r="CB5" i="10" s="1"/>
  <c r="CA5" i="9"/>
  <c r="CA5" i="10" s="1"/>
  <c r="BZ5" i="9"/>
  <c r="BZ5" i="10" s="1"/>
  <c r="BY5" i="9"/>
  <c r="BY5" i="10" s="1"/>
  <c r="BX5" i="9"/>
  <c r="BX5" i="10" s="1"/>
  <c r="BW5" i="9"/>
  <c r="BW5" i="10" s="1"/>
  <c r="CC4" i="9"/>
  <c r="CB4" i="9"/>
  <c r="CA4" i="9"/>
  <c r="BZ4" i="9"/>
  <c r="BY4" i="9"/>
  <c r="BX4" i="9"/>
  <c r="BW4" i="9"/>
  <c r="BW4" i="10" s="1"/>
  <c r="BU121" i="9"/>
  <c r="BU121" i="10" s="1"/>
  <c r="BT121" i="9"/>
  <c r="BT121" i="10" s="1"/>
  <c r="BS121" i="9"/>
  <c r="BS121" i="10" s="1"/>
  <c r="BU120" i="9"/>
  <c r="BU120" i="10" s="1"/>
  <c r="BT120" i="9"/>
  <c r="BT120" i="10" s="1"/>
  <c r="BS120" i="9"/>
  <c r="BS120" i="10" s="1"/>
  <c r="BU119" i="9"/>
  <c r="BU119" i="10" s="1"/>
  <c r="BT119" i="9"/>
  <c r="BT119" i="10" s="1"/>
  <c r="BS119" i="9"/>
  <c r="BS119" i="10" s="1"/>
  <c r="BU118" i="9"/>
  <c r="BU118" i="10" s="1"/>
  <c r="BT118" i="9"/>
  <c r="BT118" i="10" s="1"/>
  <c r="BS118" i="9"/>
  <c r="BS118" i="10" s="1"/>
  <c r="BU117" i="9"/>
  <c r="BU117" i="10" s="1"/>
  <c r="BT117" i="9"/>
  <c r="BT117" i="10" s="1"/>
  <c r="BS117" i="9"/>
  <c r="BS117" i="10" s="1"/>
  <c r="BU116" i="9"/>
  <c r="BU116" i="10" s="1"/>
  <c r="BT116" i="9"/>
  <c r="BT116" i="10" s="1"/>
  <c r="BS116" i="9"/>
  <c r="BS116" i="10" s="1"/>
  <c r="BU115" i="9"/>
  <c r="BU115" i="10" s="1"/>
  <c r="BT115" i="9"/>
  <c r="BT115" i="10" s="1"/>
  <c r="BS115" i="9"/>
  <c r="BS115" i="10" s="1"/>
  <c r="BU114" i="9"/>
  <c r="BU114" i="10" s="1"/>
  <c r="BT114" i="9"/>
  <c r="BT114" i="10" s="1"/>
  <c r="BS114" i="9"/>
  <c r="BS114" i="10" s="1"/>
  <c r="BU113" i="9"/>
  <c r="BU113" i="10" s="1"/>
  <c r="BT113" i="9"/>
  <c r="BT113" i="10" s="1"/>
  <c r="BS113" i="9"/>
  <c r="BS113" i="10" s="1"/>
  <c r="BU112" i="9"/>
  <c r="BU112" i="10" s="1"/>
  <c r="BT112" i="9"/>
  <c r="BT112" i="10" s="1"/>
  <c r="BS112" i="9"/>
  <c r="BS112" i="10" s="1"/>
  <c r="BU111" i="9"/>
  <c r="BU111" i="10" s="1"/>
  <c r="BT111" i="9"/>
  <c r="BT111" i="10" s="1"/>
  <c r="BS111" i="9"/>
  <c r="BS111" i="10" s="1"/>
  <c r="BU110" i="9"/>
  <c r="BU110" i="10" s="1"/>
  <c r="BT110" i="9"/>
  <c r="BT110" i="10" s="1"/>
  <c r="BS110" i="9"/>
  <c r="BS110" i="10" s="1"/>
  <c r="BU109" i="9"/>
  <c r="BU109" i="10" s="1"/>
  <c r="BT109" i="9"/>
  <c r="BT109" i="10" s="1"/>
  <c r="BS109" i="9"/>
  <c r="BS109" i="10" s="1"/>
  <c r="BU108" i="9"/>
  <c r="BU108" i="10" s="1"/>
  <c r="BT108" i="9"/>
  <c r="BT108" i="10" s="1"/>
  <c r="BS108" i="9"/>
  <c r="BS108" i="10" s="1"/>
  <c r="BU107" i="9"/>
  <c r="BU107" i="10" s="1"/>
  <c r="BT107" i="9"/>
  <c r="BT107" i="10" s="1"/>
  <c r="BS107" i="9"/>
  <c r="BS107" i="10" s="1"/>
  <c r="BU106" i="9"/>
  <c r="BU106" i="10" s="1"/>
  <c r="BT106" i="9"/>
  <c r="BT106" i="10" s="1"/>
  <c r="BS106" i="9"/>
  <c r="BS106" i="10" s="1"/>
  <c r="BU105" i="9"/>
  <c r="BU105" i="10" s="1"/>
  <c r="BT105" i="9"/>
  <c r="BT105" i="10" s="1"/>
  <c r="BS105" i="9"/>
  <c r="BS105" i="10" s="1"/>
  <c r="BU104" i="9"/>
  <c r="BU104" i="10" s="1"/>
  <c r="BT104" i="9"/>
  <c r="BT104" i="10" s="1"/>
  <c r="BS104" i="9"/>
  <c r="BS104" i="10" s="1"/>
  <c r="BU103" i="9"/>
  <c r="BU103" i="10" s="1"/>
  <c r="BT103" i="9"/>
  <c r="BT103" i="10" s="1"/>
  <c r="BS103" i="9"/>
  <c r="BS103" i="10" s="1"/>
  <c r="BU102" i="9"/>
  <c r="BU102" i="10" s="1"/>
  <c r="BT102" i="9"/>
  <c r="BT102" i="10" s="1"/>
  <c r="BS102" i="9"/>
  <c r="BS102" i="10" s="1"/>
  <c r="BU101" i="9"/>
  <c r="BU101" i="10" s="1"/>
  <c r="BT101" i="9"/>
  <c r="BT101" i="10" s="1"/>
  <c r="BS101" i="9"/>
  <c r="BS101" i="10" s="1"/>
  <c r="BU100" i="9"/>
  <c r="BU100" i="10" s="1"/>
  <c r="BT100" i="9"/>
  <c r="BT100" i="10" s="1"/>
  <c r="BS100" i="9"/>
  <c r="BS100" i="10" s="1"/>
  <c r="BU99" i="9"/>
  <c r="BU99" i="10" s="1"/>
  <c r="BT99" i="9"/>
  <c r="BT99" i="10" s="1"/>
  <c r="BS99" i="9"/>
  <c r="BS99" i="10" s="1"/>
  <c r="BU98" i="9"/>
  <c r="BU98" i="10" s="1"/>
  <c r="BT98" i="9"/>
  <c r="BT98" i="10" s="1"/>
  <c r="BS98" i="9"/>
  <c r="BS98" i="10" s="1"/>
  <c r="BU97" i="9"/>
  <c r="BU97" i="10" s="1"/>
  <c r="BT97" i="9"/>
  <c r="BT97" i="10" s="1"/>
  <c r="BS97" i="9"/>
  <c r="BS97" i="10" s="1"/>
  <c r="BU96" i="9"/>
  <c r="BU96" i="10" s="1"/>
  <c r="BT96" i="9"/>
  <c r="BT96" i="10" s="1"/>
  <c r="BS96" i="9"/>
  <c r="BS96" i="10" s="1"/>
  <c r="BU95" i="9"/>
  <c r="BU95" i="10" s="1"/>
  <c r="BT95" i="9"/>
  <c r="BT95" i="10" s="1"/>
  <c r="BS95" i="9"/>
  <c r="BS95" i="10" s="1"/>
  <c r="BU94" i="9"/>
  <c r="BU94" i="10" s="1"/>
  <c r="BT94" i="9"/>
  <c r="BT94" i="10" s="1"/>
  <c r="BS94" i="9"/>
  <c r="BS94" i="10" s="1"/>
  <c r="BU93" i="9"/>
  <c r="BU93" i="10" s="1"/>
  <c r="BT93" i="9"/>
  <c r="BT93" i="10" s="1"/>
  <c r="BS93" i="9"/>
  <c r="BS93" i="10" s="1"/>
  <c r="BU92" i="9"/>
  <c r="BU92" i="10" s="1"/>
  <c r="BT92" i="9"/>
  <c r="BT92" i="10" s="1"/>
  <c r="BS92" i="9"/>
  <c r="BS92" i="10" s="1"/>
  <c r="BU91" i="9"/>
  <c r="BU91" i="10" s="1"/>
  <c r="BT91" i="9"/>
  <c r="BT91" i="10" s="1"/>
  <c r="BS91" i="9"/>
  <c r="BS91" i="10" s="1"/>
  <c r="BU90" i="9"/>
  <c r="BU90" i="10" s="1"/>
  <c r="BT90" i="9"/>
  <c r="BT90" i="10" s="1"/>
  <c r="BS90" i="9"/>
  <c r="BS90" i="10" s="1"/>
  <c r="BU89" i="9"/>
  <c r="BU89" i="10" s="1"/>
  <c r="BT89" i="9"/>
  <c r="BT89" i="10" s="1"/>
  <c r="BS89" i="9"/>
  <c r="BS89" i="10" s="1"/>
  <c r="BU88" i="9"/>
  <c r="BU88" i="10" s="1"/>
  <c r="BT88" i="9"/>
  <c r="BT88" i="10" s="1"/>
  <c r="BS88" i="9"/>
  <c r="BS88" i="10" s="1"/>
  <c r="BU87" i="9"/>
  <c r="BU87" i="10" s="1"/>
  <c r="BT87" i="9"/>
  <c r="BT87" i="10" s="1"/>
  <c r="BS87" i="9"/>
  <c r="BS87" i="10" s="1"/>
  <c r="BU86" i="9"/>
  <c r="BU86" i="10" s="1"/>
  <c r="BT86" i="9"/>
  <c r="BT86" i="10" s="1"/>
  <c r="BS86" i="9"/>
  <c r="BS86" i="10" s="1"/>
  <c r="BU85" i="9"/>
  <c r="BU85" i="10" s="1"/>
  <c r="BT85" i="9"/>
  <c r="BT85" i="10" s="1"/>
  <c r="BS85" i="9"/>
  <c r="BS85" i="10" s="1"/>
  <c r="BU84" i="9"/>
  <c r="BU84" i="10" s="1"/>
  <c r="BT84" i="9"/>
  <c r="BT84" i="10" s="1"/>
  <c r="BS84" i="9"/>
  <c r="BS84" i="10" s="1"/>
  <c r="BU83" i="9"/>
  <c r="BU83" i="10" s="1"/>
  <c r="BT83" i="9"/>
  <c r="BT83" i="10" s="1"/>
  <c r="BS83" i="9"/>
  <c r="BS83" i="10" s="1"/>
  <c r="BU82" i="9"/>
  <c r="BU82" i="10" s="1"/>
  <c r="BT82" i="9"/>
  <c r="BT82" i="10" s="1"/>
  <c r="BS82" i="9"/>
  <c r="BS82" i="10" s="1"/>
  <c r="BU81" i="9"/>
  <c r="BU81" i="10" s="1"/>
  <c r="BT81" i="9"/>
  <c r="BT81" i="10" s="1"/>
  <c r="BS81" i="9"/>
  <c r="BS81" i="10" s="1"/>
  <c r="BU80" i="9"/>
  <c r="BU80" i="10" s="1"/>
  <c r="BT80" i="9"/>
  <c r="BT80" i="10" s="1"/>
  <c r="BS80" i="9"/>
  <c r="BS80" i="10" s="1"/>
  <c r="BU79" i="9"/>
  <c r="BU79" i="10" s="1"/>
  <c r="BT79" i="9"/>
  <c r="BT79" i="10" s="1"/>
  <c r="BS79" i="9"/>
  <c r="BS79" i="10" s="1"/>
  <c r="BU78" i="9"/>
  <c r="BU78" i="10" s="1"/>
  <c r="BT78" i="9"/>
  <c r="BT78" i="10" s="1"/>
  <c r="BS78" i="9"/>
  <c r="BS78" i="10" s="1"/>
  <c r="BU77" i="9"/>
  <c r="BU77" i="10" s="1"/>
  <c r="BT77" i="9"/>
  <c r="BT77" i="10" s="1"/>
  <c r="BS77" i="9"/>
  <c r="BS77" i="10" s="1"/>
  <c r="BU76" i="9"/>
  <c r="BU76" i="10" s="1"/>
  <c r="BT76" i="9"/>
  <c r="BT76" i="10" s="1"/>
  <c r="BS76" i="9"/>
  <c r="BS76" i="10" s="1"/>
  <c r="BU75" i="9"/>
  <c r="BU75" i="10" s="1"/>
  <c r="BT75" i="9"/>
  <c r="BT75" i="10" s="1"/>
  <c r="BS75" i="9"/>
  <c r="BS75" i="10" s="1"/>
  <c r="BU74" i="9"/>
  <c r="BU74" i="10" s="1"/>
  <c r="BT74" i="9"/>
  <c r="BT74" i="10" s="1"/>
  <c r="BS74" i="9"/>
  <c r="BS74" i="10" s="1"/>
  <c r="BU73" i="9"/>
  <c r="BU73" i="10" s="1"/>
  <c r="BT73" i="9"/>
  <c r="BT73" i="10" s="1"/>
  <c r="BS73" i="9"/>
  <c r="BS73" i="10" s="1"/>
  <c r="BU72" i="9"/>
  <c r="BU72" i="10" s="1"/>
  <c r="BT72" i="9"/>
  <c r="BT72" i="10" s="1"/>
  <c r="BS72" i="9"/>
  <c r="BS72" i="10" s="1"/>
  <c r="BU71" i="9"/>
  <c r="BU71" i="10" s="1"/>
  <c r="BT71" i="9"/>
  <c r="BT71" i="10" s="1"/>
  <c r="BS71" i="9"/>
  <c r="BS71" i="10" s="1"/>
  <c r="BU70" i="9"/>
  <c r="BU70" i="10" s="1"/>
  <c r="BT70" i="9"/>
  <c r="BT70" i="10" s="1"/>
  <c r="BS70" i="9"/>
  <c r="BS70" i="10" s="1"/>
  <c r="BU69" i="9"/>
  <c r="BU69" i="10" s="1"/>
  <c r="BT69" i="9"/>
  <c r="BT69" i="10" s="1"/>
  <c r="BS69" i="9"/>
  <c r="BS69" i="10" s="1"/>
  <c r="BU68" i="9"/>
  <c r="BU68" i="10" s="1"/>
  <c r="BT68" i="9"/>
  <c r="BT68" i="10" s="1"/>
  <c r="BS68" i="9"/>
  <c r="BS68" i="10" s="1"/>
  <c r="BU67" i="9"/>
  <c r="BU67" i="10" s="1"/>
  <c r="BT67" i="9"/>
  <c r="BT67" i="10" s="1"/>
  <c r="BS67" i="9"/>
  <c r="BS67" i="10" s="1"/>
  <c r="BU66" i="9"/>
  <c r="BU66" i="10" s="1"/>
  <c r="BT66" i="9"/>
  <c r="BT66" i="10" s="1"/>
  <c r="BS66" i="9"/>
  <c r="BS66" i="10" s="1"/>
  <c r="BU65" i="9"/>
  <c r="BU65" i="10" s="1"/>
  <c r="BT65" i="9"/>
  <c r="BT65" i="10" s="1"/>
  <c r="BS65" i="9"/>
  <c r="BS65" i="10" s="1"/>
  <c r="BU64" i="9"/>
  <c r="BU64" i="10" s="1"/>
  <c r="BT64" i="9"/>
  <c r="BT64" i="10" s="1"/>
  <c r="BS64" i="9"/>
  <c r="BS64" i="10" s="1"/>
  <c r="BU63" i="9"/>
  <c r="BU63" i="10" s="1"/>
  <c r="BT63" i="9"/>
  <c r="BT63" i="10" s="1"/>
  <c r="BS63" i="9"/>
  <c r="BS63" i="10" s="1"/>
  <c r="BU62" i="9"/>
  <c r="BU62" i="10" s="1"/>
  <c r="BT62" i="9"/>
  <c r="BT62" i="10" s="1"/>
  <c r="BS62" i="9"/>
  <c r="BS62" i="10" s="1"/>
  <c r="BU61" i="9"/>
  <c r="BU61" i="10" s="1"/>
  <c r="BT61" i="9"/>
  <c r="BT61" i="10" s="1"/>
  <c r="BS61" i="9"/>
  <c r="BS61" i="10" s="1"/>
  <c r="BU60" i="9"/>
  <c r="BU60" i="10" s="1"/>
  <c r="BT60" i="9"/>
  <c r="BT60" i="10" s="1"/>
  <c r="BS60" i="9"/>
  <c r="BS60" i="10" s="1"/>
  <c r="BU59" i="9"/>
  <c r="BU59" i="10" s="1"/>
  <c r="BT59" i="9"/>
  <c r="BT59" i="10" s="1"/>
  <c r="BS59" i="9"/>
  <c r="BS59" i="10" s="1"/>
  <c r="BU58" i="9"/>
  <c r="BU58" i="10" s="1"/>
  <c r="BT58" i="9"/>
  <c r="BT58" i="10" s="1"/>
  <c r="BS58" i="9"/>
  <c r="BS58" i="10" s="1"/>
  <c r="BU57" i="9"/>
  <c r="BU57" i="10" s="1"/>
  <c r="BT57" i="9"/>
  <c r="BT57" i="10" s="1"/>
  <c r="BS57" i="9"/>
  <c r="BS57" i="10" s="1"/>
  <c r="BU56" i="9"/>
  <c r="BU56" i="10" s="1"/>
  <c r="BT56" i="9"/>
  <c r="BT56" i="10" s="1"/>
  <c r="BS56" i="9"/>
  <c r="BS56" i="10" s="1"/>
  <c r="BU55" i="9"/>
  <c r="BU55" i="10" s="1"/>
  <c r="BT55" i="9"/>
  <c r="BT55" i="10" s="1"/>
  <c r="BS55" i="9"/>
  <c r="BS55" i="10" s="1"/>
  <c r="BU54" i="9"/>
  <c r="BU54" i="10" s="1"/>
  <c r="BT54" i="9"/>
  <c r="BT54" i="10" s="1"/>
  <c r="BS54" i="9"/>
  <c r="BS54" i="10" s="1"/>
  <c r="BU53" i="9"/>
  <c r="BU53" i="10" s="1"/>
  <c r="BT53" i="9"/>
  <c r="BT53" i="10" s="1"/>
  <c r="BS53" i="9"/>
  <c r="BS53" i="10" s="1"/>
  <c r="BU52" i="9"/>
  <c r="BU52" i="10" s="1"/>
  <c r="BT52" i="9"/>
  <c r="BT52" i="10" s="1"/>
  <c r="BS52" i="9"/>
  <c r="BS52" i="10" s="1"/>
  <c r="BU51" i="9"/>
  <c r="BU51" i="10" s="1"/>
  <c r="BT51" i="9"/>
  <c r="BT51" i="10" s="1"/>
  <c r="BS51" i="9"/>
  <c r="BS51" i="10" s="1"/>
  <c r="BU50" i="9"/>
  <c r="BU50" i="10" s="1"/>
  <c r="BT50" i="9"/>
  <c r="BT50" i="10" s="1"/>
  <c r="BS50" i="9"/>
  <c r="BS50" i="10" s="1"/>
  <c r="BU49" i="9"/>
  <c r="BU49" i="10" s="1"/>
  <c r="BT49" i="9"/>
  <c r="BT49" i="10" s="1"/>
  <c r="BS49" i="9"/>
  <c r="BS49" i="10" s="1"/>
  <c r="BU48" i="9"/>
  <c r="BU48" i="10" s="1"/>
  <c r="BT48" i="9"/>
  <c r="BT48" i="10" s="1"/>
  <c r="BS48" i="9"/>
  <c r="BS48" i="10" s="1"/>
  <c r="BU47" i="9"/>
  <c r="BU47" i="10" s="1"/>
  <c r="BT47" i="9"/>
  <c r="BT47" i="10" s="1"/>
  <c r="BS47" i="9"/>
  <c r="BS47" i="10" s="1"/>
  <c r="BU46" i="9"/>
  <c r="BU46" i="10" s="1"/>
  <c r="BT46" i="9"/>
  <c r="BT46" i="10" s="1"/>
  <c r="BS46" i="9"/>
  <c r="BS46" i="10" s="1"/>
  <c r="BU45" i="9"/>
  <c r="BU45" i="10" s="1"/>
  <c r="BT45" i="9"/>
  <c r="BT45" i="10" s="1"/>
  <c r="BS45" i="9"/>
  <c r="BS45" i="10" s="1"/>
  <c r="BU44" i="9"/>
  <c r="BU44" i="10" s="1"/>
  <c r="BT44" i="9"/>
  <c r="BT44" i="10" s="1"/>
  <c r="BS44" i="9"/>
  <c r="BS44" i="10" s="1"/>
  <c r="BU43" i="9"/>
  <c r="BU43" i="10" s="1"/>
  <c r="BT43" i="9"/>
  <c r="BT43" i="10" s="1"/>
  <c r="BS43" i="9"/>
  <c r="BS43" i="10" s="1"/>
  <c r="BU42" i="9"/>
  <c r="BU42" i="10" s="1"/>
  <c r="BT42" i="9"/>
  <c r="BT42" i="10" s="1"/>
  <c r="BS42" i="9"/>
  <c r="BS42" i="10" s="1"/>
  <c r="BU41" i="9"/>
  <c r="BU41" i="10" s="1"/>
  <c r="BT41" i="9"/>
  <c r="BT41" i="10" s="1"/>
  <c r="BS41" i="9"/>
  <c r="BS41" i="10" s="1"/>
  <c r="BU40" i="9"/>
  <c r="BU40" i="10" s="1"/>
  <c r="BT40" i="9"/>
  <c r="BT40" i="10" s="1"/>
  <c r="BS40" i="9"/>
  <c r="BS40" i="10" s="1"/>
  <c r="BU39" i="9"/>
  <c r="BU39" i="10" s="1"/>
  <c r="BT39" i="9"/>
  <c r="BT39" i="10" s="1"/>
  <c r="BS39" i="9"/>
  <c r="BS39" i="10" s="1"/>
  <c r="BU38" i="9"/>
  <c r="BU38" i="10" s="1"/>
  <c r="BT38" i="9"/>
  <c r="BT38" i="10" s="1"/>
  <c r="BS38" i="9"/>
  <c r="BS38" i="10" s="1"/>
  <c r="BU37" i="9"/>
  <c r="BU37" i="10" s="1"/>
  <c r="BT37" i="9"/>
  <c r="BT37" i="10" s="1"/>
  <c r="BS37" i="9"/>
  <c r="BS37" i="10" s="1"/>
  <c r="BU36" i="9"/>
  <c r="BU36" i="10" s="1"/>
  <c r="BT36" i="9"/>
  <c r="BT36" i="10" s="1"/>
  <c r="BS36" i="9"/>
  <c r="BS36" i="10" s="1"/>
  <c r="BU35" i="9"/>
  <c r="BU35" i="10" s="1"/>
  <c r="BT35" i="9"/>
  <c r="BT35" i="10" s="1"/>
  <c r="BS35" i="9"/>
  <c r="BS35" i="10" s="1"/>
  <c r="BU34" i="9"/>
  <c r="BU34" i="10" s="1"/>
  <c r="BT34" i="9"/>
  <c r="BT34" i="10" s="1"/>
  <c r="BS34" i="9"/>
  <c r="BS34" i="10" s="1"/>
  <c r="BU33" i="9"/>
  <c r="BU33" i="10" s="1"/>
  <c r="BT33" i="9"/>
  <c r="BT33" i="10" s="1"/>
  <c r="BS33" i="9"/>
  <c r="BS33" i="10" s="1"/>
  <c r="BU32" i="9"/>
  <c r="BU32" i="10" s="1"/>
  <c r="BT32" i="9"/>
  <c r="BT32" i="10" s="1"/>
  <c r="BS32" i="9"/>
  <c r="BS32" i="10" s="1"/>
  <c r="BU31" i="9"/>
  <c r="BU31" i="10" s="1"/>
  <c r="BT31" i="9"/>
  <c r="BT31" i="10" s="1"/>
  <c r="BS31" i="9"/>
  <c r="BS31" i="10" s="1"/>
  <c r="BU30" i="9"/>
  <c r="BU30" i="10" s="1"/>
  <c r="BT30" i="9"/>
  <c r="BT30" i="10" s="1"/>
  <c r="BS30" i="9"/>
  <c r="BS30" i="10" s="1"/>
  <c r="BU29" i="9"/>
  <c r="BU29" i="10" s="1"/>
  <c r="BT29" i="9"/>
  <c r="BT29" i="10" s="1"/>
  <c r="BS29" i="9"/>
  <c r="BS29" i="10" s="1"/>
  <c r="BU28" i="9"/>
  <c r="BU28" i="10" s="1"/>
  <c r="BT28" i="9"/>
  <c r="BT28" i="10" s="1"/>
  <c r="BS28" i="9"/>
  <c r="BS28" i="10" s="1"/>
  <c r="BU27" i="9"/>
  <c r="BU27" i="10" s="1"/>
  <c r="BT27" i="9"/>
  <c r="BT27" i="10" s="1"/>
  <c r="BS27" i="9"/>
  <c r="BS27" i="10" s="1"/>
  <c r="BU26" i="9"/>
  <c r="BU26" i="10" s="1"/>
  <c r="BT26" i="9"/>
  <c r="BT26" i="10" s="1"/>
  <c r="BS26" i="9"/>
  <c r="BS26" i="10" s="1"/>
  <c r="BU25" i="9"/>
  <c r="BU25" i="10" s="1"/>
  <c r="BT25" i="9"/>
  <c r="BT25" i="10" s="1"/>
  <c r="BS25" i="9"/>
  <c r="BS25" i="10" s="1"/>
  <c r="BU24" i="9"/>
  <c r="BU24" i="10" s="1"/>
  <c r="BT24" i="9"/>
  <c r="BT24" i="10" s="1"/>
  <c r="BS24" i="9"/>
  <c r="BS24" i="10" s="1"/>
  <c r="BU23" i="9"/>
  <c r="BU23" i="10" s="1"/>
  <c r="BT23" i="9"/>
  <c r="BT23" i="10" s="1"/>
  <c r="BS23" i="9"/>
  <c r="BS23" i="10" s="1"/>
  <c r="BU22" i="9"/>
  <c r="BU22" i="10" s="1"/>
  <c r="BT22" i="9"/>
  <c r="BT22" i="10" s="1"/>
  <c r="BS22" i="9"/>
  <c r="BS22" i="10" s="1"/>
  <c r="BU21" i="9"/>
  <c r="BU21" i="10" s="1"/>
  <c r="BT21" i="9"/>
  <c r="BT21" i="10" s="1"/>
  <c r="BS21" i="9"/>
  <c r="BS21" i="10" s="1"/>
  <c r="BU20" i="9"/>
  <c r="BU20" i="10" s="1"/>
  <c r="BT20" i="9"/>
  <c r="BT20" i="10" s="1"/>
  <c r="BS20" i="9"/>
  <c r="BS20" i="10" s="1"/>
  <c r="BU19" i="9"/>
  <c r="BU19" i="10" s="1"/>
  <c r="BT19" i="9"/>
  <c r="BT19" i="10" s="1"/>
  <c r="BS19" i="9"/>
  <c r="BS19" i="10" s="1"/>
  <c r="BU18" i="9"/>
  <c r="BU18" i="10" s="1"/>
  <c r="BT18" i="9"/>
  <c r="BT18" i="10" s="1"/>
  <c r="BS18" i="9"/>
  <c r="BS18" i="10" s="1"/>
  <c r="BU17" i="9"/>
  <c r="BU17" i="10" s="1"/>
  <c r="BT17" i="9"/>
  <c r="BT17" i="10" s="1"/>
  <c r="BS17" i="9"/>
  <c r="BS17" i="10" s="1"/>
  <c r="BU16" i="9"/>
  <c r="BU16" i="10" s="1"/>
  <c r="BT16" i="9"/>
  <c r="BT16" i="10" s="1"/>
  <c r="BS16" i="9"/>
  <c r="BS16" i="10" s="1"/>
  <c r="BU15" i="9"/>
  <c r="BU15" i="10" s="1"/>
  <c r="BT15" i="9"/>
  <c r="BT15" i="10" s="1"/>
  <c r="BS15" i="9"/>
  <c r="BS15" i="10" s="1"/>
  <c r="BU14" i="9"/>
  <c r="BU14" i="10" s="1"/>
  <c r="BT14" i="9"/>
  <c r="BT14" i="10" s="1"/>
  <c r="BS14" i="9"/>
  <c r="BS14" i="10" s="1"/>
  <c r="BU13" i="9"/>
  <c r="BU13" i="10" s="1"/>
  <c r="BT13" i="9"/>
  <c r="BT13" i="10" s="1"/>
  <c r="BS13" i="9"/>
  <c r="BS13" i="10" s="1"/>
  <c r="BU12" i="9"/>
  <c r="BU12" i="10" s="1"/>
  <c r="BT12" i="9"/>
  <c r="BT12" i="10" s="1"/>
  <c r="BS12" i="9"/>
  <c r="BS12" i="10" s="1"/>
  <c r="BU11" i="9"/>
  <c r="BU11" i="10" s="1"/>
  <c r="BT11" i="9"/>
  <c r="BT11" i="10" s="1"/>
  <c r="BS11" i="9"/>
  <c r="BS11" i="10" s="1"/>
  <c r="BU10" i="9"/>
  <c r="BU10" i="10" s="1"/>
  <c r="BT10" i="9"/>
  <c r="BT10" i="10" s="1"/>
  <c r="BS10" i="9"/>
  <c r="BS10" i="10" s="1"/>
  <c r="BU9" i="9"/>
  <c r="BU9" i="10" s="1"/>
  <c r="BT9" i="9"/>
  <c r="BT9" i="10" s="1"/>
  <c r="BS9" i="9"/>
  <c r="BS9" i="10" s="1"/>
  <c r="BU8" i="9"/>
  <c r="BU8" i="10" s="1"/>
  <c r="BT8" i="9"/>
  <c r="BT8" i="10" s="1"/>
  <c r="BS8" i="9"/>
  <c r="BS8" i="10" s="1"/>
  <c r="BU7" i="9"/>
  <c r="BU7" i="10" s="1"/>
  <c r="BT7" i="9"/>
  <c r="BT7" i="10" s="1"/>
  <c r="BS7" i="9"/>
  <c r="BS7" i="10" s="1"/>
  <c r="BU6" i="9"/>
  <c r="BU6" i="10" s="1"/>
  <c r="BT6" i="9"/>
  <c r="BT6" i="10" s="1"/>
  <c r="BS6" i="9"/>
  <c r="BS6" i="10" s="1"/>
  <c r="BU5" i="9"/>
  <c r="BT5" i="9"/>
  <c r="BS5" i="9"/>
  <c r="BU4" i="9"/>
  <c r="BT4" i="9"/>
  <c r="BS4" i="9"/>
  <c r="BR121" i="9"/>
  <c r="BR121" i="10" s="1"/>
  <c r="BR120" i="9"/>
  <c r="BR120" i="10" s="1"/>
  <c r="BR119" i="9"/>
  <c r="BR119" i="10" s="1"/>
  <c r="BR118" i="9"/>
  <c r="BR118" i="10" s="1"/>
  <c r="BR117" i="9"/>
  <c r="BR117" i="10" s="1"/>
  <c r="BR116" i="9"/>
  <c r="BR116" i="10" s="1"/>
  <c r="BR115" i="9"/>
  <c r="BR115" i="10" s="1"/>
  <c r="BR114" i="9"/>
  <c r="BR114" i="10" s="1"/>
  <c r="BR113" i="9"/>
  <c r="BR113" i="10" s="1"/>
  <c r="BR112" i="9"/>
  <c r="BR112" i="10" s="1"/>
  <c r="BR111" i="9"/>
  <c r="BR111" i="10" s="1"/>
  <c r="BR110" i="9"/>
  <c r="BR110" i="10" s="1"/>
  <c r="BR109" i="9"/>
  <c r="BR109" i="10" s="1"/>
  <c r="BR108" i="9"/>
  <c r="BR108" i="10" s="1"/>
  <c r="BR107" i="9"/>
  <c r="BR107" i="10" s="1"/>
  <c r="BR106" i="9"/>
  <c r="BR106" i="10" s="1"/>
  <c r="BR105" i="9"/>
  <c r="BR105" i="10" s="1"/>
  <c r="BR104" i="9"/>
  <c r="BR104" i="10" s="1"/>
  <c r="BR103" i="9"/>
  <c r="BR103" i="10" s="1"/>
  <c r="BR102" i="9"/>
  <c r="BR102" i="10" s="1"/>
  <c r="BR101" i="9"/>
  <c r="BR101" i="10" s="1"/>
  <c r="BR100" i="9"/>
  <c r="BR100" i="10" s="1"/>
  <c r="BR99" i="9"/>
  <c r="BR99" i="10" s="1"/>
  <c r="BR98" i="9"/>
  <c r="BR98" i="10" s="1"/>
  <c r="BR97" i="9"/>
  <c r="BR97" i="10" s="1"/>
  <c r="BR96" i="9"/>
  <c r="BR96" i="10" s="1"/>
  <c r="BR95" i="9"/>
  <c r="BR95" i="10" s="1"/>
  <c r="BR94" i="9"/>
  <c r="BR94" i="10" s="1"/>
  <c r="BR93" i="9"/>
  <c r="BR93" i="10" s="1"/>
  <c r="BR92" i="9"/>
  <c r="BR92" i="10" s="1"/>
  <c r="BR91" i="9"/>
  <c r="BR91" i="10" s="1"/>
  <c r="BR90" i="9"/>
  <c r="BR90" i="10" s="1"/>
  <c r="BR89" i="9"/>
  <c r="BR89" i="10" s="1"/>
  <c r="BR88" i="9"/>
  <c r="BR88" i="10" s="1"/>
  <c r="BR87" i="9"/>
  <c r="BR87" i="10" s="1"/>
  <c r="BR86" i="9"/>
  <c r="BR86" i="10" s="1"/>
  <c r="BR85" i="9"/>
  <c r="BR85" i="10" s="1"/>
  <c r="BR84" i="9"/>
  <c r="BR84" i="10" s="1"/>
  <c r="BR83" i="9"/>
  <c r="BR83" i="10" s="1"/>
  <c r="BR82" i="9"/>
  <c r="BR82" i="10" s="1"/>
  <c r="BR81" i="9"/>
  <c r="BR81" i="10" s="1"/>
  <c r="BR80" i="9"/>
  <c r="BR80" i="10" s="1"/>
  <c r="BR79" i="9"/>
  <c r="BR79" i="10" s="1"/>
  <c r="BR78" i="9"/>
  <c r="BR78" i="10" s="1"/>
  <c r="BR77" i="9"/>
  <c r="BR77" i="10" s="1"/>
  <c r="BR76" i="9"/>
  <c r="BR76" i="10" s="1"/>
  <c r="BR75" i="9"/>
  <c r="BR75" i="10" s="1"/>
  <c r="BR74" i="9"/>
  <c r="BR74" i="10" s="1"/>
  <c r="BR73" i="9"/>
  <c r="BR73" i="10" s="1"/>
  <c r="BR72" i="9"/>
  <c r="BR72" i="10" s="1"/>
  <c r="BR71" i="9"/>
  <c r="BR71" i="10" s="1"/>
  <c r="BR70" i="9"/>
  <c r="BR70" i="10" s="1"/>
  <c r="BR69" i="9"/>
  <c r="BR69" i="10" s="1"/>
  <c r="BR68" i="9"/>
  <c r="BR68" i="10" s="1"/>
  <c r="BR67" i="9"/>
  <c r="BR67" i="10" s="1"/>
  <c r="BR66" i="9"/>
  <c r="BR66" i="10" s="1"/>
  <c r="BR65" i="9"/>
  <c r="BR65" i="10" s="1"/>
  <c r="BR64" i="9"/>
  <c r="BR64" i="10" s="1"/>
  <c r="BR63" i="9"/>
  <c r="BR63" i="10" s="1"/>
  <c r="BR62" i="9"/>
  <c r="BR62" i="10" s="1"/>
  <c r="BR61" i="9"/>
  <c r="BR61" i="10" s="1"/>
  <c r="BR60" i="9"/>
  <c r="BR60" i="10" s="1"/>
  <c r="BR59" i="9"/>
  <c r="BR59" i="10" s="1"/>
  <c r="BR58" i="9"/>
  <c r="BR58" i="10" s="1"/>
  <c r="BR57" i="9"/>
  <c r="BR57" i="10" s="1"/>
  <c r="BR56" i="9"/>
  <c r="BR56" i="10" s="1"/>
  <c r="BR55" i="9"/>
  <c r="BR55" i="10" s="1"/>
  <c r="BR54" i="9"/>
  <c r="BR54" i="10" s="1"/>
  <c r="BR53" i="9"/>
  <c r="BR53" i="10" s="1"/>
  <c r="BR52" i="9"/>
  <c r="BR52" i="10" s="1"/>
  <c r="BR51" i="9"/>
  <c r="BR51" i="10" s="1"/>
  <c r="BR50" i="9"/>
  <c r="BR50" i="10" s="1"/>
  <c r="BR49" i="9"/>
  <c r="BR49" i="10" s="1"/>
  <c r="BR48" i="9"/>
  <c r="BR48" i="10" s="1"/>
  <c r="BR47" i="9"/>
  <c r="BR47" i="10" s="1"/>
  <c r="BR46" i="9"/>
  <c r="BR46" i="10" s="1"/>
  <c r="BR45" i="9"/>
  <c r="BR45" i="10" s="1"/>
  <c r="BR44" i="9"/>
  <c r="BR44" i="10" s="1"/>
  <c r="BR43" i="9"/>
  <c r="BR43" i="10" s="1"/>
  <c r="BR42" i="9"/>
  <c r="BR42" i="10" s="1"/>
  <c r="BR41" i="9"/>
  <c r="BR41" i="10" s="1"/>
  <c r="BR40" i="9"/>
  <c r="BR40" i="10" s="1"/>
  <c r="BR39" i="9"/>
  <c r="BR39" i="10" s="1"/>
  <c r="BR38" i="9"/>
  <c r="BR38" i="10" s="1"/>
  <c r="BR37" i="9"/>
  <c r="BR37" i="10" s="1"/>
  <c r="BR36" i="9"/>
  <c r="BR36" i="10" s="1"/>
  <c r="BR35" i="9"/>
  <c r="BR35" i="10" s="1"/>
  <c r="BR34" i="9"/>
  <c r="BR34" i="10" s="1"/>
  <c r="BR33" i="9"/>
  <c r="BR33" i="10" s="1"/>
  <c r="BR32" i="9"/>
  <c r="BR32" i="10" s="1"/>
  <c r="BR31" i="9"/>
  <c r="BR31" i="10" s="1"/>
  <c r="BR30" i="9"/>
  <c r="BR30" i="10" s="1"/>
  <c r="BR29" i="9"/>
  <c r="BR29" i="10" s="1"/>
  <c r="BR28" i="9"/>
  <c r="BR28" i="10" s="1"/>
  <c r="BR27" i="9"/>
  <c r="BR27" i="10" s="1"/>
  <c r="BR26" i="9"/>
  <c r="BR26" i="10" s="1"/>
  <c r="BR25" i="9"/>
  <c r="BR25" i="10" s="1"/>
  <c r="BR24" i="9"/>
  <c r="BR24" i="10" s="1"/>
  <c r="BR23" i="9"/>
  <c r="BR23" i="10" s="1"/>
  <c r="BR22" i="9"/>
  <c r="BR22" i="10" s="1"/>
  <c r="BR21" i="9"/>
  <c r="BR21" i="10" s="1"/>
  <c r="BR20" i="9"/>
  <c r="BR20" i="10" s="1"/>
  <c r="BR19" i="9"/>
  <c r="BR19" i="10" s="1"/>
  <c r="BR18" i="9"/>
  <c r="BR18" i="10" s="1"/>
  <c r="BR17" i="9"/>
  <c r="BR17" i="10" s="1"/>
  <c r="BR16" i="9"/>
  <c r="BR16" i="10" s="1"/>
  <c r="BR15" i="9"/>
  <c r="BR15" i="10" s="1"/>
  <c r="BR14" i="9"/>
  <c r="BR14" i="10" s="1"/>
  <c r="BR13" i="9"/>
  <c r="BR13" i="10" s="1"/>
  <c r="BR12" i="9"/>
  <c r="BR12" i="10" s="1"/>
  <c r="BR11" i="9"/>
  <c r="BR11" i="10" s="1"/>
  <c r="BR10" i="9"/>
  <c r="BR10" i="10" s="1"/>
  <c r="BR9" i="9"/>
  <c r="BR9" i="10" s="1"/>
  <c r="BR8" i="9"/>
  <c r="BR8" i="10" s="1"/>
  <c r="BR7" i="9"/>
  <c r="BR7" i="10" s="1"/>
  <c r="BR6" i="9"/>
  <c r="BR6" i="10" s="1"/>
  <c r="BR5" i="9"/>
  <c r="BR4" i="9"/>
  <c r="BI121" i="9"/>
  <c r="BI121" i="10" s="1"/>
  <c r="BH121" i="9"/>
  <c r="BH121" i="10" s="1"/>
  <c r="BG121" i="9"/>
  <c r="BG121" i="10" s="1"/>
  <c r="BI120" i="9"/>
  <c r="BI120" i="10" s="1"/>
  <c r="BH120" i="9"/>
  <c r="BH120" i="10" s="1"/>
  <c r="BG120" i="9"/>
  <c r="BG120" i="10" s="1"/>
  <c r="BI119" i="9"/>
  <c r="BI119" i="10" s="1"/>
  <c r="BH119" i="9"/>
  <c r="BH119" i="10" s="1"/>
  <c r="BG119" i="9"/>
  <c r="BG119" i="10" s="1"/>
  <c r="BI118" i="9"/>
  <c r="BI118" i="10" s="1"/>
  <c r="BH118" i="9"/>
  <c r="BH118" i="10" s="1"/>
  <c r="BG118" i="9"/>
  <c r="BG118" i="10" s="1"/>
  <c r="BI117" i="9"/>
  <c r="BI117" i="10" s="1"/>
  <c r="BH117" i="9"/>
  <c r="BH117" i="10" s="1"/>
  <c r="BG117" i="9"/>
  <c r="BG117" i="10" s="1"/>
  <c r="BI116" i="9"/>
  <c r="BI116" i="10" s="1"/>
  <c r="BH116" i="9"/>
  <c r="BH116" i="10" s="1"/>
  <c r="BG116" i="9"/>
  <c r="BG116" i="10" s="1"/>
  <c r="BI115" i="9"/>
  <c r="BI115" i="10" s="1"/>
  <c r="BH115" i="9"/>
  <c r="BH115" i="10" s="1"/>
  <c r="BG115" i="9"/>
  <c r="BG115" i="10" s="1"/>
  <c r="BI114" i="9"/>
  <c r="BI114" i="10" s="1"/>
  <c r="BH114" i="9"/>
  <c r="BH114" i="10" s="1"/>
  <c r="BG114" i="9"/>
  <c r="BG114" i="10" s="1"/>
  <c r="BI113" i="9"/>
  <c r="BI113" i="10" s="1"/>
  <c r="BH113" i="9"/>
  <c r="BH113" i="10" s="1"/>
  <c r="BG113" i="9"/>
  <c r="BG113" i="10" s="1"/>
  <c r="BI112" i="9"/>
  <c r="BI112" i="10" s="1"/>
  <c r="BH112" i="9"/>
  <c r="BH112" i="10" s="1"/>
  <c r="BG112" i="9"/>
  <c r="BG112" i="10" s="1"/>
  <c r="BI111" i="9"/>
  <c r="BI111" i="10" s="1"/>
  <c r="BH111" i="9"/>
  <c r="BH111" i="10" s="1"/>
  <c r="BG111" i="9"/>
  <c r="BG111" i="10" s="1"/>
  <c r="BI110" i="9"/>
  <c r="BI110" i="10" s="1"/>
  <c r="BH110" i="9"/>
  <c r="BH110" i="10" s="1"/>
  <c r="BG110" i="9"/>
  <c r="BG110" i="10" s="1"/>
  <c r="BI109" i="9"/>
  <c r="BI109" i="10" s="1"/>
  <c r="BH109" i="9"/>
  <c r="BH109" i="10" s="1"/>
  <c r="BG109" i="9"/>
  <c r="BG109" i="10" s="1"/>
  <c r="BI108" i="9"/>
  <c r="BI108" i="10" s="1"/>
  <c r="BH108" i="9"/>
  <c r="BH108" i="10" s="1"/>
  <c r="BG108" i="9"/>
  <c r="BG108" i="10" s="1"/>
  <c r="BI107" i="9"/>
  <c r="BI107" i="10" s="1"/>
  <c r="BH107" i="9"/>
  <c r="BH107" i="10" s="1"/>
  <c r="BG107" i="9"/>
  <c r="BG107" i="10" s="1"/>
  <c r="BI106" i="9"/>
  <c r="BI106" i="10" s="1"/>
  <c r="BH106" i="9"/>
  <c r="BH106" i="10" s="1"/>
  <c r="BG106" i="9"/>
  <c r="BG106" i="10" s="1"/>
  <c r="BI105" i="9"/>
  <c r="BI105" i="10" s="1"/>
  <c r="BH105" i="9"/>
  <c r="BH105" i="10" s="1"/>
  <c r="BG105" i="9"/>
  <c r="BG105" i="10" s="1"/>
  <c r="BI104" i="9"/>
  <c r="BI104" i="10" s="1"/>
  <c r="BH104" i="9"/>
  <c r="BH104" i="10" s="1"/>
  <c r="BG104" i="9"/>
  <c r="BG104" i="10" s="1"/>
  <c r="BI103" i="9"/>
  <c r="BI103" i="10" s="1"/>
  <c r="BH103" i="9"/>
  <c r="BH103" i="10" s="1"/>
  <c r="BG103" i="9"/>
  <c r="BG103" i="10" s="1"/>
  <c r="BI102" i="9"/>
  <c r="BI102" i="10" s="1"/>
  <c r="BH102" i="9"/>
  <c r="BH102" i="10" s="1"/>
  <c r="BG102" i="9"/>
  <c r="BG102" i="10" s="1"/>
  <c r="BI101" i="9"/>
  <c r="BI101" i="10" s="1"/>
  <c r="BH101" i="9"/>
  <c r="BH101" i="10" s="1"/>
  <c r="BG101" i="9"/>
  <c r="BG101" i="10" s="1"/>
  <c r="BI100" i="9"/>
  <c r="BI100" i="10" s="1"/>
  <c r="BH100" i="9"/>
  <c r="BH100" i="10" s="1"/>
  <c r="BG100" i="9"/>
  <c r="BG100" i="10" s="1"/>
  <c r="BI99" i="9"/>
  <c r="BI99" i="10" s="1"/>
  <c r="BH99" i="9"/>
  <c r="BH99" i="10" s="1"/>
  <c r="BG99" i="9"/>
  <c r="BG99" i="10" s="1"/>
  <c r="BI98" i="9"/>
  <c r="BI98" i="10" s="1"/>
  <c r="BH98" i="9"/>
  <c r="BH98" i="10" s="1"/>
  <c r="BG98" i="9"/>
  <c r="BG98" i="10" s="1"/>
  <c r="BI97" i="9"/>
  <c r="BI97" i="10" s="1"/>
  <c r="BH97" i="9"/>
  <c r="BH97" i="10" s="1"/>
  <c r="BG97" i="9"/>
  <c r="BG97" i="10" s="1"/>
  <c r="BI96" i="9"/>
  <c r="BI96" i="10" s="1"/>
  <c r="BH96" i="9"/>
  <c r="BH96" i="10" s="1"/>
  <c r="BG96" i="9"/>
  <c r="BG96" i="10" s="1"/>
  <c r="BI95" i="9"/>
  <c r="BI95" i="10" s="1"/>
  <c r="BH95" i="9"/>
  <c r="BH95" i="10" s="1"/>
  <c r="BG95" i="9"/>
  <c r="BG95" i="10" s="1"/>
  <c r="BI94" i="9"/>
  <c r="BI94" i="10" s="1"/>
  <c r="BH94" i="9"/>
  <c r="BH94" i="10" s="1"/>
  <c r="BG94" i="9"/>
  <c r="BG94" i="10" s="1"/>
  <c r="BI93" i="9"/>
  <c r="BI93" i="10" s="1"/>
  <c r="BH93" i="9"/>
  <c r="BH93" i="10" s="1"/>
  <c r="BG93" i="9"/>
  <c r="BG93" i="10" s="1"/>
  <c r="BI92" i="9"/>
  <c r="BI92" i="10" s="1"/>
  <c r="BH92" i="9"/>
  <c r="BH92" i="10" s="1"/>
  <c r="BG92" i="9"/>
  <c r="BG92" i="10" s="1"/>
  <c r="BI91" i="9"/>
  <c r="BI91" i="10" s="1"/>
  <c r="BH91" i="9"/>
  <c r="BH91" i="10" s="1"/>
  <c r="BG91" i="9"/>
  <c r="BG91" i="10" s="1"/>
  <c r="BI90" i="9"/>
  <c r="BI90" i="10" s="1"/>
  <c r="BH90" i="9"/>
  <c r="BH90" i="10" s="1"/>
  <c r="BG90" i="9"/>
  <c r="BG90" i="10" s="1"/>
  <c r="BI89" i="9"/>
  <c r="BI89" i="10" s="1"/>
  <c r="BH89" i="9"/>
  <c r="BH89" i="10" s="1"/>
  <c r="BG89" i="9"/>
  <c r="BG89" i="10" s="1"/>
  <c r="BI88" i="9"/>
  <c r="BI88" i="10" s="1"/>
  <c r="BH88" i="9"/>
  <c r="BH88" i="10" s="1"/>
  <c r="BG88" i="9"/>
  <c r="BG88" i="10" s="1"/>
  <c r="BI87" i="9"/>
  <c r="BI87" i="10" s="1"/>
  <c r="BH87" i="9"/>
  <c r="BH87" i="10" s="1"/>
  <c r="BG87" i="9"/>
  <c r="BG87" i="10" s="1"/>
  <c r="BI86" i="9"/>
  <c r="BI86" i="10" s="1"/>
  <c r="BH86" i="9"/>
  <c r="BH86" i="10" s="1"/>
  <c r="BG86" i="9"/>
  <c r="BG86" i="10" s="1"/>
  <c r="BI85" i="9"/>
  <c r="BI85" i="10" s="1"/>
  <c r="BH85" i="9"/>
  <c r="BH85" i="10" s="1"/>
  <c r="BG85" i="9"/>
  <c r="BG85" i="10" s="1"/>
  <c r="BI84" i="9"/>
  <c r="BI84" i="10" s="1"/>
  <c r="BH84" i="9"/>
  <c r="BH84" i="10" s="1"/>
  <c r="BG84" i="9"/>
  <c r="BG84" i="10" s="1"/>
  <c r="BI83" i="9"/>
  <c r="BI83" i="10" s="1"/>
  <c r="BH83" i="9"/>
  <c r="BH83" i="10" s="1"/>
  <c r="BG83" i="9"/>
  <c r="BG83" i="10" s="1"/>
  <c r="BI82" i="9"/>
  <c r="BI82" i="10" s="1"/>
  <c r="BH82" i="9"/>
  <c r="BH82" i="10" s="1"/>
  <c r="BG82" i="9"/>
  <c r="BG82" i="10" s="1"/>
  <c r="BI81" i="9"/>
  <c r="BI81" i="10" s="1"/>
  <c r="BH81" i="9"/>
  <c r="BH81" i="10" s="1"/>
  <c r="BG81" i="9"/>
  <c r="BG81" i="10" s="1"/>
  <c r="BI80" i="9"/>
  <c r="BI80" i="10" s="1"/>
  <c r="BH80" i="9"/>
  <c r="BH80" i="10" s="1"/>
  <c r="BG80" i="9"/>
  <c r="BG80" i="10" s="1"/>
  <c r="BI79" i="9"/>
  <c r="BI79" i="10" s="1"/>
  <c r="BH79" i="9"/>
  <c r="BH79" i="10" s="1"/>
  <c r="BG79" i="9"/>
  <c r="BG79" i="10" s="1"/>
  <c r="BI78" i="9"/>
  <c r="BI78" i="10" s="1"/>
  <c r="BH78" i="9"/>
  <c r="BH78" i="10" s="1"/>
  <c r="BG78" i="9"/>
  <c r="BG78" i="10" s="1"/>
  <c r="BI77" i="9"/>
  <c r="BI77" i="10" s="1"/>
  <c r="BH77" i="9"/>
  <c r="BH77" i="10" s="1"/>
  <c r="BG77" i="9"/>
  <c r="BG77" i="10" s="1"/>
  <c r="BI76" i="9"/>
  <c r="BI76" i="10" s="1"/>
  <c r="BH76" i="9"/>
  <c r="BH76" i="10" s="1"/>
  <c r="BG76" i="9"/>
  <c r="BG76" i="10" s="1"/>
  <c r="BI75" i="9"/>
  <c r="BI75" i="10" s="1"/>
  <c r="BH75" i="9"/>
  <c r="BH75" i="10" s="1"/>
  <c r="BG75" i="9"/>
  <c r="BG75" i="10" s="1"/>
  <c r="BI74" i="9"/>
  <c r="BI74" i="10" s="1"/>
  <c r="BH74" i="9"/>
  <c r="BH74" i="10" s="1"/>
  <c r="BG74" i="9"/>
  <c r="BG74" i="10" s="1"/>
  <c r="BI73" i="9"/>
  <c r="BI73" i="10" s="1"/>
  <c r="BH73" i="9"/>
  <c r="BH73" i="10" s="1"/>
  <c r="BG73" i="9"/>
  <c r="BG73" i="10" s="1"/>
  <c r="BI72" i="9"/>
  <c r="BI72" i="10" s="1"/>
  <c r="BH72" i="9"/>
  <c r="BH72" i="10" s="1"/>
  <c r="BG72" i="9"/>
  <c r="BG72" i="10" s="1"/>
  <c r="BI71" i="9"/>
  <c r="BI71" i="10" s="1"/>
  <c r="BH71" i="9"/>
  <c r="BH71" i="10" s="1"/>
  <c r="BG71" i="9"/>
  <c r="BG71" i="10" s="1"/>
  <c r="BI70" i="9"/>
  <c r="BI70" i="10" s="1"/>
  <c r="BH70" i="9"/>
  <c r="BH70" i="10" s="1"/>
  <c r="BG70" i="9"/>
  <c r="BG70" i="10" s="1"/>
  <c r="BI69" i="9"/>
  <c r="BI69" i="10" s="1"/>
  <c r="BH69" i="9"/>
  <c r="BH69" i="10" s="1"/>
  <c r="BG69" i="9"/>
  <c r="BG69" i="10" s="1"/>
  <c r="BI68" i="9"/>
  <c r="BI68" i="10" s="1"/>
  <c r="BH68" i="9"/>
  <c r="BH68" i="10" s="1"/>
  <c r="BG68" i="9"/>
  <c r="BG68" i="10" s="1"/>
  <c r="BI67" i="9"/>
  <c r="BI67" i="10" s="1"/>
  <c r="BH67" i="9"/>
  <c r="BH67" i="10" s="1"/>
  <c r="BG67" i="9"/>
  <c r="BG67" i="10" s="1"/>
  <c r="BI66" i="9"/>
  <c r="BI66" i="10" s="1"/>
  <c r="BH66" i="9"/>
  <c r="BH66" i="10" s="1"/>
  <c r="BG66" i="9"/>
  <c r="BG66" i="10" s="1"/>
  <c r="BI65" i="9"/>
  <c r="BI65" i="10" s="1"/>
  <c r="BH65" i="9"/>
  <c r="BH65" i="10" s="1"/>
  <c r="BG65" i="9"/>
  <c r="BG65" i="10" s="1"/>
  <c r="BI64" i="9"/>
  <c r="BI64" i="10" s="1"/>
  <c r="BH64" i="9"/>
  <c r="BH64" i="10" s="1"/>
  <c r="BG64" i="9"/>
  <c r="BG64" i="10" s="1"/>
  <c r="BI63" i="9"/>
  <c r="BI63" i="10" s="1"/>
  <c r="BH63" i="9"/>
  <c r="BH63" i="10" s="1"/>
  <c r="BG63" i="9"/>
  <c r="BG63" i="10" s="1"/>
  <c r="BI62" i="9"/>
  <c r="BI62" i="10" s="1"/>
  <c r="BH62" i="9"/>
  <c r="BH62" i="10" s="1"/>
  <c r="BG62" i="9"/>
  <c r="BG62" i="10" s="1"/>
  <c r="BI61" i="9"/>
  <c r="BI61" i="10" s="1"/>
  <c r="BH61" i="9"/>
  <c r="BH61" i="10" s="1"/>
  <c r="BG61" i="9"/>
  <c r="BG61" i="10" s="1"/>
  <c r="BI60" i="9"/>
  <c r="BI60" i="10" s="1"/>
  <c r="BH60" i="9"/>
  <c r="BH60" i="10" s="1"/>
  <c r="BG60" i="9"/>
  <c r="BG60" i="10" s="1"/>
  <c r="BI59" i="9"/>
  <c r="BI59" i="10" s="1"/>
  <c r="BH59" i="9"/>
  <c r="BH59" i="10" s="1"/>
  <c r="BG59" i="9"/>
  <c r="BG59" i="10" s="1"/>
  <c r="BI58" i="9"/>
  <c r="BI58" i="10" s="1"/>
  <c r="BH58" i="9"/>
  <c r="BH58" i="10" s="1"/>
  <c r="BG58" i="9"/>
  <c r="BG58" i="10" s="1"/>
  <c r="BI57" i="9"/>
  <c r="BI57" i="10" s="1"/>
  <c r="BH57" i="9"/>
  <c r="BH57" i="10" s="1"/>
  <c r="BG57" i="9"/>
  <c r="BG57" i="10" s="1"/>
  <c r="BI56" i="9"/>
  <c r="BI56" i="10" s="1"/>
  <c r="BH56" i="9"/>
  <c r="BH56" i="10" s="1"/>
  <c r="BG56" i="9"/>
  <c r="BG56" i="10" s="1"/>
  <c r="BI55" i="9"/>
  <c r="BI55" i="10" s="1"/>
  <c r="BH55" i="9"/>
  <c r="BH55" i="10" s="1"/>
  <c r="BG55" i="9"/>
  <c r="BG55" i="10" s="1"/>
  <c r="BI54" i="9"/>
  <c r="BI54" i="10" s="1"/>
  <c r="BH54" i="9"/>
  <c r="BH54" i="10" s="1"/>
  <c r="BG54" i="9"/>
  <c r="BG54" i="10" s="1"/>
  <c r="BI53" i="9"/>
  <c r="BI53" i="10" s="1"/>
  <c r="BH53" i="9"/>
  <c r="BH53" i="10" s="1"/>
  <c r="BG53" i="9"/>
  <c r="BG53" i="10" s="1"/>
  <c r="BI52" i="9"/>
  <c r="BI52" i="10" s="1"/>
  <c r="BH52" i="9"/>
  <c r="BH52" i="10" s="1"/>
  <c r="BG52" i="9"/>
  <c r="BG52" i="10" s="1"/>
  <c r="BI51" i="9"/>
  <c r="BI51" i="10" s="1"/>
  <c r="BH51" i="9"/>
  <c r="BH51" i="10" s="1"/>
  <c r="BG51" i="9"/>
  <c r="BG51" i="10" s="1"/>
  <c r="BI50" i="9"/>
  <c r="BI50" i="10" s="1"/>
  <c r="BH50" i="9"/>
  <c r="BH50" i="10" s="1"/>
  <c r="BG50" i="9"/>
  <c r="BG50" i="10" s="1"/>
  <c r="BI49" i="9"/>
  <c r="BI49" i="10" s="1"/>
  <c r="BH49" i="9"/>
  <c r="BH49" i="10" s="1"/>
  <c r="BG49" i="9"/>
  <c r="BG49" i="10" s="1"/>
  <c r="BI48" i="9"/>
  <c r="BI48" i="10" s="1"/>
  <c r="BH48" i="9"/>
  <c r="BH48" i="10" s="1"/>
  <c r="BG48" i="9"/>
  <c r="BG48" i="10" s="1"/>
  <c r="BI47" i="9"/>
  <c r="BI47" i="10" s="1"/>
  <c r="BH47" i="9"/>
  <c r="BH47" i="10" s="1"/>
  <c r="BG47" i="9"/>
  <c r="BG47" i="10" s="1"/>
  <c r="BI46" i="9"/>
  <c r="BI46" i="10" s="1"/>
  <c r="BH46" i="9"/>
  <c r="BH46" i="10" s="1"/>
  <c r="BG46" i="9"/>
  <c r="BG46" i="10" s="1"/>
  <c r="BI45" i="9"/>
  <c r="BI45" i="10" s="1"/>
  <c r="BH45" i="9"/>
  <c r="BH45" i="10" s="1"/>
  <c r="BG45" i="9"/>
  <c r="BG45" i="10" s="1"/>
  <c r="BI44" i="9"/>
  <c r="BI44" i="10" s="1"/>
  <c r="BH44" i="9"/>
  <c r="BH44" i="10" s="1"/>
  <c r="BG44" i="9"/>
  <c r="BG44" i="10" s="1"/>
  <c r="BI43" i="9"/>
  <c r="BI43" i="10" s="1"/>
  <c r="BH43" i="9"/>
  <c r="BH43" i="10" s="1"/>
  <c r="BG43" i="9"/>
  <c r="BG43" i="10" s="1"/>
  <c r="BI42" i="9"/>
  <c r="BI42" i="10" s="1"/>
  <c r="BH42" i="9"/>
  <c r="BH42" i="10" s="1"/>
  <c r="BG42" i="9"/>
  <c r="BG42" i="10" s="1"/>
  <c r="BI41" i="9"/>
  <c r="BI41" i="10" s="1"/>
  <c r="BH41" i="9"/>
  <c r="BH41" i="10" s="1"/>
  <c r="BG41" i="9"/>
  <c r="BG41" i="10" s="1"/>
  <c r="BI40" i="9"/>
  <c r="BI40" i="10" s="1"/>
  <c r="BH40" i="9"/>
  <c r="BH40" i="10" s="1"/>
  <c r="BG40" i="9"/>
  <c r="BG40" i="10" s="1"/>
  <c r="BI39" i="9"/>
  <c r="BI39" i="10" s="1"/>
  <c r="BH39" i="9"/>
  <c r="BH39" i="10" s="1"/>
  <c r="BG39" i="9"/>
  <c r="BG39" i="10" s="1"/>
  <c r="BI38" i="9"/>
  <c r="BI38" i="10" s="1"/>
  <c r="BH38" i="9"/>
  <c r="BH38" i="10" s="1"/>
  <c r="BG38" i="9"/>
  <c r="BG38" i="10" s="1"/>
  <c r="BI37" i="9"/>
  <c r="BI37" i="10" s="1"/>
  <c r="BH37" i="9"/>
  <c r="BH37" i="10" s="1"/>
  <c r="BG37" i="9"/>
  <c r="BG37" i="10" s="1"/>
  <c r="BI36" i="9"/>
  <c r="BI36" i="10" s="1"/>
  <c r="BH36" i="9"/>
  <c r="BH36" i="10" s="1"/>
  <c r="BG36" i="9"/>
  <c r="BG36" i="10" s="1"/>
  <c r="BI35" i="9"/>
  <c r="BI35" i="10" s="1"/>
  <c r="BH35" i="9"/>
  <c r="BH35" i="10" s="1"/>
  <c r="BG35" i="9"/>
  <c r="BG35" i="10" s="1"/>
  <c r="BI34" i="9"/>
  <c r="BI34" i="10" s="1"/>
  <c r="BH34" i="9"/>
  <c r="BH34" i="10" s="1"/>
  <c r="BG34" i="9"/>
  <c r="BG34" i="10" s="1"/>
  <c r="BI33" i="9"/>
  <c r="BI33" i="10" s="1"/>
  <c r="BH33" i="9"/>
  <c r="BH33" i="10" s="1"/>
  <c r="BG33" i="9"/>
  <c r="BG33" i="10" s="1"/>
  <c r="BI32" i="9"/>
  <c r="BI32" i="10" s="1"/>
  <c r="BH32" i="9"/>
  <c r="BH32" i="10" s="1"/>
  <c r="BG32" i="9"/>
  <c r="BG32" i="10" s="1"/>
  <c r="BI31" i="9"/>
  <c r="BI31" i="10" s="1"/>
  <c r="BH31" i="9"/>
  <c r="BH31" i="10" s="1"/>
  <c r="BG31" i="9"/>
  <c r="BG31" i="10" s="1"/>
  <c r="BI30" i="9"/>
  <c r="BI30" i="10" s="1"/>
  <c r="BH30" i="9"/>
  <c r="BH30" i="10" s="1"/>
  <c r="BG30" i="9"/>
  <c r="BG30" i="10" s="1"/>
  <c r="BI29" i="9"/>
  <c r="BI29" i="10" s="1"/>
  <c r="BH29" i="9"/>
  <c r="BH29" i="10" s="1"/>
  <c r="BG29" i="9"/>
  <c r="BG29" i="10" s="1"/>
  <c r="BI28" i="9"/>
  <c r="BI28" i="10" s="1"/>
  <c r="BH28" i="9"/>
  <c r="BH28" i="10" s="1"/>
  <c r="BG28" i="9"/>
  <c r="BG28" i="10" s="1"/>
  <c r="BI27" i="9"/>
  <c r="BI27" i="10" s="1"/>
  <c r="BH27" i="9"/>
  <c r="BH27" i="10" s="1"/>
  <c r="BG27" i="9"/>
  <c r="BG27" i="10" s="1"/>
  <c r="BI26" i="9"/>
  <c r="BI26" i="10" s="1"/>
  <c r="BH26" i="9"/>
  <c r="BH26" i="10" s="1"/>
  <c r="BG26" i="9"/>
  <c r="BG26" i="10" s="1"/>
  <c r="BI25" i="9"/>
  <c r="BI25" i="10" s="1"/>
  <c r="BH25" i="9"/>
  <c r="BH25" i="10" s="1"/>
  <c r="BG25" i="9"/>
  <c r="BG25" i="10" s="1"/>
  <c r="BI24" i="9"/>
  <c r="BI24" i="10" s="1"/>
  <c r="BH24" i="9"/>
  <c r="BH24" i="10" s="1"/>
  <c r="BG24" i="9"/>
  <c r="BG24" i="10" s="1"/>
  <c r="BI23" i="9"/>
  <c r="BI23" i="10" s="1"/>
  <c r="BH23" i="9"/>
  <c r="BH23" i="10" s="1"/>
  <c r="BG23" i="9"/>
  <c r="BG23" i="10" s="1"/>
  <c r="BI22" i="9"/>
  <c r="BI22" i="10" s="1"/>
  <c r="BH22" i="9"/>
  <c r="BH22" i="10" s="1"/>
  <c r="BG22" i="9"/>
  <c r="BG22" i="10" s="1"/>
  <c r="BI21" i="9"/>
  <c r="BI21" i="10" s="1"/>
  <c r="BH21" i="9"/>
  <c r="BH21" i="10" s="1"/>
  <c r="BG21" i="9"/>
  <c r="BG21" i="10" s="1"/>
  <c r="BI20" i="9"/>
  <c r="BI20" i="10" s="1"/>
  <c r="BH20" i="9"/>
  <c r="BH20" i="10" s="1"/>
  <c r="BG20" i="9"/>
  <c r="BG20" i="10" s="1"/>
  <c r="BI19" i="9"/>
  <c r="BI19" i="10" s="1"/>
  <c r="BH19" i="9"/>
  <c r="BH19" i="10" s="1"/>
  <c r="BG19" i="9"/>
  <c r="BG19" i="10" s="1"/>
  <c r="BI18" i="9"/>
  <c r="BI18" i="10" s="1"/>
  <c r="BH18" i="9"/>
  <c r="BH18" i="10" s="1"/>
  <c r="BG18" i="9"/>
  <c r="BG18" i="10" s="1"/>
  <c r="BI17" i="9"/>
  <c r="BI17" i="10" s="1"/>
  <c r="BH17" i="9"/>
  <c r="BH17" i="10" s="1"/>
  <c r="BG17" i="9"/>
  <c r="BG17" i="10" s="1"/>
  <c r="BI16" i="9"/>
  <c r="BI16" i="10" s="1"/>
  <c r="BH16" i="9"/>
  <c r="BH16" i="10" s="1"/>
  <c r="BG16" i="9"/>
  <c r="BG16" i="10" s="1"/>
  <c r="BI15" i="9"/>
  <c r="BI15" i="10" s="1"/>
  <c r="BH15" i="9"/>
  <c r="BH15" i="10" s="1"/>
  <c r="BG15" i="9"/>
  <c r="BG15" i="10" s="1"/>
  <c r="BI14" i="9"/>
  <c r="BI14" i="10" s="1"/>
  <c r="BH14" i="9"/>
  <c r="BH14" i="10" s="1"/>
  <c r="BG14" i="9"/>
  <c r="BG14" i="10" s="1"/>
  <c r="BI13" i="9"/>
  <c r="BI13" i="10" s="1"/>
  <c r="BH13" i="9"/>
  <c r="BH13" i="10" s="1"/>
  <c r="BG13" i="9"/>
  <c r="BG13" i="10" s="1"/>
  <c r="BI12" i="9"/>
  <c r="BI12" i="10" s="1"/>
  <c r="BH12" i="9"/>
  <c r="BH12" i="10" s="1"/>
  <c r="BG12" i="9"/>
  <c r="BG12" i="10" s="1"/>
  <c r="BI11" i="9"/>
  <c r="BI11" i="10" s="1"/>
  <c r="BH11" i="9"/>
  <c r="BH11" i="10" s="1"/>
  <c r="BG11" i="9"/>
  <c r="BG11" i="10" s="1"/>
  <c r="BI10" i="9"/>
  <c r="BI10" i="10" s="1"/>
  <c r="BH10" i="9"/>
  <c r="BH10" i="10" s="1"/>
  <c r="BG10" i="9"/>
  <c r="BG10" i="10" s="1"/>
  <c r="BI9" i="9"/>
  <c r="BI9" i="10" s="1"/>
  <c r="BH9" i="9"/>
  <c r="BH9" i="10" s="1"/>
  <c r="BG9" i="9"/>
  <c r="BG9" i="10" s="1"/>
  <c r="BI8" i="9"/>
  <c r="BI8" i="10" s="1"/>
  <c r="BH8" i="9"/>
  <c r="BH8" i="10" s="1"/>
  <c r="BG8" i="9"/>
  <c r="BG8" i="10" s="1"/>
  <c r="BI7" i="9"/>
  <c r="BI7" i="10" s="1"/>
  <c r="BH7" i="9"/>
  <c r="BH7" i="10" s="1"/>
  <c r="BG7" i="9"/>
  <c r="BG7" i="10" s="1"/>
  <c r="BI6" i="9"/>
  <c r="BI6" i="10" s="1"/>
  <c r="BH6" i="9"/>
  <c r="BH6" i="10" s="1"/>
  <c r="BG6" i="9"/>
  <c r="BG6" i="10" s="1"/>
  <c r="BI5" i="9"/>
  <c r="BI5" i="10" s="1"/>
  <c r="BH5" i="9"/>
  <c r="BH5" i="10" s="1"/>
  <c r="BG5" i="9"/>
  <c r="BG5" i="10" s="1"/>
  <c r="BI4" i="9"/>
  <c r="BH4" i="9"/>
  <c r="BG4" i="9"/>
  <c r="BF121" i="9"/>
  <c r="BF121" i="10" s="1"/>
  <c r="BF120" i="9"/>
  <c r="BF120" i="10" s="1"/>
  <c r="BF119" i="9"/>
  <c r="BF119" i="10" s="1"/>
  <c r="BF118" i="9"/>
  <c r="BF118" i="10" s="1"/>
  <c r="BF117" i="9"/>
  <c r="BF117" i="10" s="1"/>
  <c r="BF116" i="9"/>
  <c r="BF116" i="10" s="1"/>
  <c r="BF115" i="9"/>
  <c r="BF115" i="10" s="1"/>
  <c r="BF114" i="9"/>
  <c r="BF114" i="10" s="1"/>
  <c r="BF113" i="9"/>
  <c r="BF113" i="10" s="1"/>
  <c r="BF112" i="9"/>
  <c r="BF112" i="10" s="1"/>
  <c r="BF111" i="9"/>
  <c r="BF111" i="10" s="1"/>
  <c r="BF110" i="9"/>
  <c r="BF110" i="10" s="1"/>
  <c r="BF109" i="9"/>
  <c r="BF109" i="10" s="1"/>
  <c r="BF108" i="9"/>
  <c r="BF108" i="10" s="1"/>
  <c r="BF107" i="9"/>
  <c r="BF107" i="10" s="1"/>
  <c r="BF106" i="9"/>
  <c r="BF106" i="10" s="1"/>
  <c r="BF105" i="9"/>
  <c r="BF105" i="10" s="1"/>
  <c r="BF104" i="9"/>
  <c r="BF104" i="10" s="1"/>
  <c r="BF103" i="9"/>
  <c r="BF103" i="10" s="1"/>
  <c r="BF102" i="9"/>
  <c r="BF102" i="10" s="1"/>
  <c r="BF101" i="9"/>
  <c r="BF101" i="10" s="1"/>
  <c r="BF100" i="9"/>
  <c r="BF100" i="10" s="1"/>
  <c r="BF99" i="9"/>
  <c r="BF99" i="10" s="1"/>
  <c r="BF98" i="9"/>
  <c r="BF98" i="10" s="1"/>
  <c r="BF97" i="9"/>
  <c r="BF97" i="10" s="1"/>
  <c r="BF96" i="9"/>
  <c r="BF96" i="10" s="1"/>
  <c r="BF95" i="9"/>
  <c r="BF95" i="10" s="1"/>
  <c r="BF94" i="9"/>
  <c r="BF94" i="10" s="1"/>
  <c r="BF93" i="9"/>
  <c r="BF93" i="10" s="1"/>
  <c r="BF92" i="9"/>
  <c r="BF92" i="10" s="1"/>
  <c r="BF91" i="9"/>
  <c r="BF91" i="10" s="1"/>
  <c r="BF90" i="9"/>
  <c r="BF90" i="10" s="1"/>
  <c r="BF89" i="9"/>
  <c r="BF89" i="10" s="1"/>
  <c r="BF88" i="9"/>
  <c r="BF88" i="10" s="1"/>
  <c r="BF87" i="9"/>
  <c r="BF87" i="10" s="1"/>
  <c r="BF86" i="9"/>
  <c r="BF86" i="10" s="1"/>
  <c r="BF85" i="9"/>
  <c r="BF85" i="10" s="1"/>
  <c r="BF84" i="9"/>
  <c r="BF84" i="10" s="1"/>
  <c r="BF83" i="9"/>
  <c r="BF83" i="10" s="1"/>
  <c r="BF82" i="9"/>
  <c r="BF82" i="10" s="1"/>
  <c r="BF81" i="9"/>
  <c r="BF81" i="10" s="1"/>
  <c r="BF80" i="9"/>
  <c r="BF80" i="10" s="1"/>
  <c r="BF79" i="9"/>
  <c r="BF79" i="10" s="1"/>
  <c r="BF78" i="9"/>
  <c r="BF78" i="10" s="1"/>
  <c r="BF77" i="9"/>
  <c r="BF77" i="10" s="1"/>
  <c r="BF76" i="9"/>
  <c r="BF76" i="10" s="1"/>
  <c r="BF75" i="9"/>
  <c r="BF75" i="10" s="1"/>
  <c r="BF74" i="9"/>
  <c r="BF74" i="10" s="1"/>
  <c r="BF73" i="9"/>
  <c r="BF73" i="10" s="1"/>
  <c r="BF72" i="9"/>
  <c r="BF72" i="10" s="1"/>
  <c r="BF71" i="9"/>
  <c r="BF71" i="10" s="1"/>
  <c r="BF70" i="9"/>
  <c r="BF70" i="10" s="1"/>
  <c r="BF69" i="9"/>
  <c r="BF69" i="10" s="1"/>
  <c r="BF68" i="9"/>
  <c r="BF68" i="10" s="1"/>
  <c r="BF67" i="9"/>
  <c r="BF67" i="10" s="1"/>
  <c r="BF66" i="9"/>
  <c r="BF66" i="10" s="1"/>
  <c r="BF65" i="9"/>
  <c r="BF65" i="10" s="1"/>
  <c r="BF64" i="9"/>
  <c r="BF64" i="10" s="1"/>
  <c r="BF63" i="9"/>
  <c r="BF63" i="10" s="1"/>
  <c r="BF62" i="9"/>
  <c r="BF62" i="10" s="1"/>
  <c r="BF61" i="9"/>
  <c r="BF61" i="10" s="1"/>
  <c r="BF60" i="9"/>
  <c r="BF60" i="10" s="1"/>
  <c r="BF59" i="9"/>
  <c r="BF59" i="10" s="1"/>
  <c r="BF58" i="9"/>
  <c r="BF58" i="10" s="1"/>
  <c r="BF57" i="9"/>
  <c r="BF57" i="10" s="1"/>
  <c r="BF56" i="9"/>
  <c r="BF56" i="10" s="1"/>
  <c r="BF55" i="9"/>
  <c r="BF55" i="10" s="1"/>
  <c r="BF54" i="9"/>
  <c r="BF54" i="10" s="1"/>
  <c r="BF53" i="9"/>
  <c r="BF53" i="10" s="1"/>
  <c r="BF52" i="9"/>
  <c r="BF52" i="10" s="1"/>
  <c r="BF51" i="9"/>
  <c r="BF51" i="10" s="1"/>
  <c r="BF50" i="9"/>
  <c r="BF50" i="10" s="1"/>
  <c r="BF49" i="9"/>
  <c r="BF49" i="10" s="1"/>
  <c r="BF48" i="9"/>
  <c r="BF48" i="10" s="1"/>
  <c r="BF47" i="9"/>
  <c r="BF47" i="10" s="1"/>
  <c r="BF46" i="9"/>
  <c r="BF46" i="10" s="1"/>
  <c r="BF45" i="9"/>
  <c r="BF45" i="10" s="1"/>
  <c r="BF44" i="9"/>
  <c r="BF44" i="10" s="1"/>
  <c r="BF43" i="9"/>
  <c r="BF43" i="10" s="1"/>
  <c r="BF42" i="9"/>
  <c r="BF42" i="10" s="1"/>
  <c r="BF41" i="9"/>
  <c r="BF41" i="10" s="1"/>
  <c r="BF40" i="9"/>
  <c r="BF40" i="10" s="1"/>
  <c r="BF39" i="9"/>
  <c r="BF39" i="10" s="1"/>
  <c r="BF38" i="9"/>
  <c r="BF38" i="10" s="1"/>
  <c r="BF37" i="9"/>
  <c r="BF37" i="10" s="1"/>
  <c r="BF36" i="9"/>
  <c r="BF36" i="10" s="1"/>
  <c r="BF35" i="9"/>
  <c r="BF35" i="10" s="1"/>
  <c r="BF34" i="9"/>
  <c r="BF34" i="10" s="1"/>
  <c r="BF33" i="9"/>
  <c r="BF33" i="10" s="1"/>
  <c r="BF32" i="9"/>
  <c r="BF32" i="10" s="1"/>
  <c r="BF31" i="9"/>
  <c r="BF31" i="10" s="1"/>
  <c r="BF30" i="9"/>
  <c r="BF30" i="10" s="1"/>
  <c r="BF29" i="9"/>
  <c r="BF29" i="10" s="1"/>
  <c r="BF28" i="9"/>
  <c r="BF28" i="10" s="1"/>
  <c r="BF27" i="9"/>
  <c r="BF27" i="10" s="1"/>
  <c r="BF26" i="9"/>
  <c r="BF26" i="10" s="1"/>
  <c r="BF25" i="9"/>
  <c r="BF25" i="10" s="1"/>
  <c r="BF24" i="9"/>
  <c r="BF24" i="10" s="1"/>
  <c r="BF23" i="9"/>
  <c r="BF23" i="10" s="1"/>
  <c r="BF22" i="9"/>
  <c r="BF22" i="10" s="1"/>
  <c r="BF21" i="9"/>
  <c r="BF21" i="10" s="1"/>
  <c r="BF20" i="9"/>
  <c r="BF20" i="10" s="1"/>
  <c r="BF19" i="9"/>
  <c r="BF19" i="10" s="1"/>
  <c r="BF18" i="9"/>
  <c r="BF18" i="10" s="1"/>
  <c r="BF17" i="9"/>
  <c r="BF17" i="10" s="1"/>
  <c r="BF16" i="9"/>
  <c r="BF16" i="10" s="1"/>
  <c r="BF15" i="9"/>
  <c r="BF15" i="10" s="1"/>
  <c r="BF14" i="9"/>
  <c r="BF14" i="10" s="1"/>
  <c r="BF13" i="9"/>
  <c r="BF13" i="10" s="1"/>
  <c r="BF12" i="9"/>
  <c r="BF12" i="10" s="1"/>
  <c r="BF11" i="9"/>
  <c r="BF11" i="10" s="1"/>
  <c r="BF10" i="9"/>
  <c r="BF10" i="10" s="1"/>
  <c r="BF9" i="9"/>
  <c r="BF9" i="10" s="1"/>
  <c r="BF8" i="9"/>
  <c r="BF8" i="10" s="1"/>
  <c r="BF7" i="9"/>
  <c r="BF7" i="10" s="1"/>
  <c r="BF6" i="9"/>
  <c r="BF6" i="10" s="1"/>
  <c r="BF5" i="9"/>
  <c r="BF5" i="10" s="1"/>
  <c r="BF4" i="9"/>
  <c r="BF4" i="10" s="1"/>
  <c r="AX121" i="9"/>
  <c r="AX121" i="10" s="1"/>
  <c r="AW121" i="9"/>
  <c r="AW121" i="10" s="1"/>
  <c r="AV121" i="9"/>
  <c r="AV121" i="10" s="1"/>
  <c r="AU121" i="9"/>
  <c r="AU121" i="10" s="1"/>
  <c r="AX120" i="9"/>
  <c r="AX120" i="10" s="1"/>
  <c r="AW120" i="9"/>
  <c r="AW120" i="10" s="1"/>
  <c r="AV120" i="9"/>
  <c r="AV120" i="10" s="1"/>
  <c r="AU120" i="9"/>
  <c r="AU120" i="10" s="1"/>
  <c r="AX119" i="9"/>
  <c r="AX119" i="10" s="1"/>
  <c r="AW119" i="9"/>
  <c r="AW119" i="10" s="1"/>
  <c r="AV119" i="9"/>
  <c r="AV119" i="10" s="1"/>
  <c r="AU119" i="9"/>
  <c r="AU119" i="10" s="1"/>
  <c r="AX118" i="9"/>
  <c r="AX118" i="10" s="1"/>
  <c r="AW118" i="9"/>
  <c r="AW118" i="10" s="1"/>
  <c r="AV118" i="9"/>
  <c r="AV118" i="10" s="1"/>
  <c r="AU118" i="9"/>
  <c r="AU118" i="10" s="1"/>
  <c r="AX117" i="9"/>
  <c r="AX117" i="10" s="1"/>
  <c r="AW117" i="9"/>
  <c r="AW117" i="10" s="1"/>
  <c r="AV117" i="9"/>
  <c r="AV117" i="10" s="1"/>
  <c r="AU117" i="9"/>
  <c r="AU117" i="10" s="1"/>
  <c r="AX116" i="9"/>
  <c r="AX116" i="10" s="1"/>
  <c r="AW116" i="9"/>
  <c r="AW116" i="10" s="1"/>
  <c r="AV116" i="9"/>
  <c r="AV116" i="10" s="1"/>
  <c r="AU116" i="9"/>
  <c r="AU116" i="10" s="1"/>
  <c r="AX115" i="9"/>
  <c r="AX115" i="10" s="1"/>
  <c r="AW115" i="9"/>
  <c r="AW115" i="10" s="1"/>
  <c r="AV115" i="9"/>
  <c r="AV115" i="10" s="1"/>
  <c r="AU115" i="9"/>
  <c r="AU115" i="10" s="1"/>
  <c r="AX114" i="9"/>
  <c r="AX114" i="10" s="1"/>
  <c r="AW114" i="9"/>
  <c r="AW114" i="10" s="1"/>
  <c r="AV114" i="9"/>
  <c r="AV114" i="10" s="1"/>
  <c r="AU114" i="9"/>
  <c r="AU114" i="10" s="1"/>
  <c r="AX113" i="9"/>
  <c r="AX113" i="10" s="1"/>
  <c r="AW113" i="9"/>
  <c r="AW113" i="10" s="1"/>
  <c r="AV113" i="9"/>
  <c r="AV113" i="10" s="1"/>
  <c r="AU113" i="9"/>
  <c r="AU113" i="10" s="1"/>
  <c r="AX112" i="9"/>
  <c r="AX112" i="10" s="1"/>
  <c r="AW112" i="9"/>
  <c r="AW112" i="10" s="1"/>
  <c r="AV112" i="9"/>
  <c r="AV112" i="10" s="1"/>
  <c r="AU112" i="9"/>
  <c r="AU112" i="10" s="1"/>
  <c r="AX111" i="9"/>
  <c r="AX111" i="10" s="1"/>
  <c r="AW111" i="9"/>
  <c r="AW111" i="10" s="1"/>
  <c r="AV111" i="9"/>
  <c r="AV111" i="10" s="1"/>
  <c r="AU111" i="9"/>
  <c r="AU111" i="10" s="1"/>
  <c r="AX110" i="9"/>
  <c r="AX110" i="10" s="1"/>
  <c r="AW110" i="9"/>
  <c r="AW110" i="10" s="1"/>
  <c r="AV110" i="9"/>
  <c r="AV110" i="10" s="1"/>
  <c r="AU110" i="9"/>
  <c r="AU110" i="10" s="1"/>
  <c r="AX109" i="9"/>
  <c r="AX109" i="10" s="1"/>
  <c r="AW109" i="9"/>
  <c r="AW109" i="10" s="1"/>
  <c r="AV109" i="9"/>
  <c r="AV109" i="10" s="1"/>
  <c r="AU109" i="9"/>
  <c r="AU109" i="10" s="1"/>
  <c r="AX108" i="9"/>
  <c r="AX108" i="10" s="1"/>
  <c r="AW108" i="9"/>
  <c r="AW108" i="10" s="1"/>
  <c r="AV108" i="9"/>
  <c r="AV108" i="10" s="1"/>
  <c r="AU108" i="9"/>
  <c r="AU108" i="10" s="1"/>
  <c r="AX107" i="9"/>
  <c r="AX107" i="10" s="1"/>
  <c r="AW107" i="9"/>
  <c r="AW107" i="10" s="1"/>
  <c r="AV107" i="9"/>
  <c r="AV107" i="10" s="1"/>
  <c r="AU107" i="9"/>
  <c r="AU107" i="10" s="1"/>
  <c r="AX106" i="9"/>
  <c r="AX106" i="10" s="1"/>
  <c r="AW106" i="9"/>
  <c r="AW106" i="10" s="1"/>
  <c r="AV106" i="9"/>
  <c r="AV106" i="10" s="1"/>
  <c r="AU106" i="9"/>
  <c r="AU106" i="10" s="1"/>
  <c r="AX105" i="9"/>
  <c r="AX105" i="10" s="1"/>
  <c r="AW105" i="9"/>
  <c r="AW105" i="10" s="1"/>
  <c r="AV105" i="9"/>
  <c r="AV105" i="10" s="1"/>
  <c r="AU105" i="9"/>
  <c r="AU105" i="10" s="1"/>
  <c r="AX104" i="9"/>
  <c r="AX104" i="10" s="1"/>
  <c r="AW104" i="9"/>
  <c r="AW104" i="10" s="1"/>
  <c r="AV104" i="9"/>
  <c r="AV104" i="10" s="1"/>
  <c r="AU104" i="9"/>
  <c r="AU104" i="10" s="1"/>
  <c r="AX103" i="9"/>
  <c r="AX103" i="10" s="1"/>
  <c r="AW103" i="9"/>
  <c r="AW103" i="10" s="1"/>
  <c r="AV103" i="9"/>
  <c r="AV103" i="10" s="1"/>
  <c r="AU103" i="9"/>
  <c r="AU103" i="10" s="1"/>
  <c r="AX102" i="9"/>
  <c r="AX102" i="10" s="1"/>
  <c r="AW102" i="9"/>
  <c r="AW102" i="10" s="1"/>
  <c r="AV102" i="9"/>
  <c r="AV102" i="10" s="1"/>
  <c r="AU102" i="9"/>
  <c r="AU102" i="10" s="1"/>
  <c r="AX101" i="9"/>
  <c r="AX101" i="10" s="1"/>
  <c r="AW101" i="9"/>
  <c r="AW101" i="10" s="1"/>
  <c r="AV101" i="9"/>
  <c r="AV101" i="10" s="1"/>
  <c r="AU101" i="9"/>
  <c r="AU101" i="10" s="1"/>
  <c r="AX100" i="9"/>
  <c r="AX100" i="10" s="1"/>
  <c r="AW100" i="9"/>
  <c r="AW100" i="10" s="1"/>
  <c r="AV100" i="9"/>
  <c r="AV100" i="10" s="1"/>
  <c r="AU100" i="9"/>
  <c r="AU100" i="10" s="1"/>
  <c r="AX99" i="9"/>
  <c r="AX99" i="10" s="1"/>
  <c r="AW99" i="9"/>
  <c r="AW99" i="10" s="1"/>
  <c r="AV99" i="9"/>
  <c r="AV99" i="10" s="1"/>
  <c r="AU99" i="9"/>
  <c r="AU99" i="10" s="1"/>
  <c r="AX98" i="9"/>
  <c r="AX98" i="10" s="1"/>
  <c r="AW98" i="9"/>
  <c r="AW98" i="10" s="1"/>
  <c r="AV98" i="9"/>
  <c r="AV98" i="10" s="1"/>
  <c r="AU98" i="9"/>
  <c r="AU98" i="10" s="1"/>
  <c r="AX97" i="9"/>
  <c r="AX97" i="10" s="1"/>
  <c r="AW97" i="9"/>
  <c r="AW97" i="10" s="1"/>
  <c r="AV97" i="9"/>
  <c r="AV97" i="10" s="1"/>
  <c r="AU97" i="9"/>
  <c r="AU97" i="10" s="1"/>
  <c r="AX96" i="9"/>
  <c r="AX96" i="10" s="1"/>
  <c r="AW96" i="9"/>
  <c r="AW96" i="10" s="1"/>
  <c r="AV96" i="9"/>
  <c r="AV96" i="10" s="1"/>
  <c r="AU96" i="9"/>
  <c r="AU96" i="10" s="1"/>
  <c r="AX95" i="9"/>
  <c r="AX95" i="10" s="1"/>
  <c r="AW95" i="9"/>
  <c r="AW95" i="10" s="1"/>
  <c r="AV95" i="9"/>
  <c r="AV95" i="10" s="1"/>
  <c r="AU95" i="9"/>
  <c r="AU95" i="10" s="1"/>
  <c r="AX94" i="9"/>
  <c r="AX94" i="10" s="1"/>
  <c r="AW94" i="9"/>
  <c r="AW94" i="10" s="1"/>
  <c r="AV94" i="9"/>
  <c r="AV94" i="10" s="1"/>
  <c r="AU94" i="9"/>
  <c r="AU94" i="10" s="1"/>
  <c r="AX93" i="9"/>
  <c r="AX93" i="10" s="1"/>
  <c r="AW93" i="9"/>
  <c r="AW93" i="10" s="1"/>
  <c r="AV93" i="9"/>
  <c r="AV93" i="10" s="1"/>
  <c r="AU93" i="9"/>
  <c r="AU93" i="10" s="1"/>
  <c r="AX92" i="9"/>
  <c r="AX92" i="10" s="1"/>
  <c r="AW92" i="9"/>
  <c r="AW92" i="10" s="1"/>
  <c r="AV92" i="9"/>
  <c r="AV92" i="10" s="1"/>
  <c r="AU92" i="9"/>
  <c r="AU92" i="10" s="1"/>
  <c r="AX91" i="9"/>
  <c r="AX91" i="10" s="1"/>
  <c r="AW91" i="9"/>
  <c r="AW91" i="10" s="1"/>
  <c r="AV91" i="9"/>
  <c r="AV91" i="10" s="1"/>
  <c r="AU91" i="9"/>
  <c r="AU91" i="10" s="1"/>
  <c r="AX90" i="9"/>
  <c r="AX90" i="10" s="1"/>
  <c r="AW90" i="9"/>
  <c r="AW90" i="10" s="1"/>
  <c r="AV90" i="9"/>
  <c r="AV90" i="10" s="1"/>
  <c r="AU90" i="9"/>
  <c r="AU90" i="10" s="1"/>
  <c r="AX89" i="9"/>
  <c r="AX89" i="10" s="1"/>
  <c r="AW89" i="9"/>
  <c r="AW89" i="10" s="1"/>
  <c r="AV89" i="9"/>
  <c r="AV89" i="10" s="1"/>
  <c r="AU89" i="9"/>
  <c r="AU89" i="10" s="1"/>
  <c r="AX88" i="9"/>
  <c r="AX88" i="10" s="1"/>
  <c r="AW88" i="9"/>
  <c r="AW88" i="10" s="1"/>
  <c r="AV88" i="9"/>
  <c r="AV88" i="10" s="1"/>
  <c r="AU88" i="9"/>
  <c r="AU88" i="10" s="1"/>
  <c r="AX87" i="9"/>
  <c r="AX87" i="10" s="1"/>
  <c r="AW87" i="9"/>
  <c r="AW87" i="10" s="1"/>
  <c r="AV87" i="9"/>
  <c r="AV87" i="10" s="1"/>
  <c r="AU87" i="9"/>
  <c r="AU87" i="10" s="1"/>
  <c r="AX86" i="9"/>
  <c r="AX86" i="10" s="1"/>
  <c r="AW86" i="9"/>
  <c r="AW86" i="10" s="1"/>
  <c r="AV86" i="9"/>
  <c r="AV86" i="10" s="1"/>
  <c r="AU86" i="9"/>
  <c r="AU86" i="10" s="1"/>
  <c r="AX85" i="9"/>
  <c r="AX85" i="10" s="1"/>
  <c r="AW85" i="9"/>
  <c r="AW85" i="10" s="1"/>
  <c r="AV85" i="9"/>
  <c r="AV85" i="10" s="1"/>
  <c r="AU85" i="9"/>
  <c r="AU85" i="10" s="1"/>
  <c r="AX84" i="9"/>
  <c r="AX84" i="10" s="1"/>
  <c r="AW84" i="9"/>
  <c r="AW84" i="10" s="1"/>
  <c r="AV84" i="9"/>
  <c r="AV84" i="10" s="1"/>
  <c r="AU84" i="9"/>
  <c r="AU84" i="10" s="1"/>
  <c r="AX83" i="9"/>
  <c r="AX83" i="10" s="1"/>
  <c r="AW83" i="9"/>
  <c r="AW83" i="10" s="1"/>
  <c r="AV83" i="9"/>
  <c r="AV83" i="10" s="1"/>
  <c r="AU83" i="9"/>
  <c r="AU83" i="10" s="1"/>
  <c r="AX82" i="9"/>
  <c r="AX82" i="10" s="1"/>
  <c r="AW82" i="9"/>
  <c r="AW82" i="10" s="1"/>
  <c r="AV82" i="9"/>
  <c r="AV82" i="10" s="1"/>
  <c r="AU82" i="9"/>
  <c r="AU82" i="10" s="1"/>
  <c r="AX81" i="9"/>
  <c r="AX81" i="10" s="1"/>
  <c r="AW81" i="9"/>
  <c r="AW81" i="10" s="1"/>
  <c r="AV81" i="9"/>
  <c r="AV81" i="10" s="1"/>
  <c r="AU81" i="9"/>
  <c r="AU81" i="10" s="1"/>
  <c r="AX80" i="9"/>
  <c r="AX80" i="10" s="1"/>
  <c r="AW80" i="9"/>
  <c r="AW80" i="10" s="1"/>
  <c r="AV80" i="9"/>
  <c r="AV80" i="10" s="1"/>
  <c r="AU80" i="9"/>
  <c r="AU80" i="10" s="1"/>
  <c r="AX79" i="9"/>
  <c r="AX79" i="10" s="1"/>
  <c r="AW79" i="9"/>
  <c r="AW79" i="10" s="1"/>
  <c r="AV79" i="9"/>
  <c r="AV79" i="10" s="1"/>
  <c r="AU79" i="9"/>
  <c r="AU79" i="10" s="1"/>
  <c r="AX78" i="9"/>
  <c r="AX78" i="10" s="1"/>
  <c r="AW78" i="9"/>
  <c r="AW78" i="10" s="1"/>
  <c r="AV78" i="9"/>
  <c r="AV78" i="10" s="1"/>
  <c r="AU78" i="9"/>
  <c r="AU78" i="10" s="1"/>
  <c r="AX77" i="9"/>
  <c r="AX77" i="10" s="1"/>
  <c r="AW77" i="9"/>
  <c r="AW77" i="10" s="1"/>
  <c r="AV77" i="9"/>
  <c r="AV77" i="10" s="1"/>
  <c r="AU77" i="9"/>
  <c r="AU77" i="10" s="1"/>
  <c r="AX76" i="9"/>
  <c r="AX76" i="10" s="1"/>
  <c r="AW76" i="9"/>
  <c r="AW76" i="10" s="1"/>
  <c r="AV76" i="9"/>
  <c r="AV76" i="10" s="1"/>
  <c r="AU76" i="9"/>
  <c r="AU76" i="10" s="1"/>
  <c r="AX75" i="9"/>
  <c r="AX75" i="10" s="1"/>
  <c r="AW75" i="9"/>
  <c r="AW75" i="10" s="1"/>
  <c r="AV75" i="9"/>
  <c r="AV75" i="10" s="1"/>
  <c r="AU75" i="9"/>
  <c r="AU75" i="10" s="1"/>
  <c r="AX74" i="9"/>
  <c r="AX74" i="10" s="1"/>
  <c r="AW74" i="9"/>
  <c r="AW74" i="10" s="1"/>
  <c r="AV74" i="9"/>
  <c r="AV74" i="10" s="1"/>
  <c r="AU74" i="9"/>
  <c r="AU74" i="10" s="1"/>
  <c r="AX73" i="9"/>
  <c r="AX73" i="10" s="1"/>
  <c r="AW73" i="9"/>
  <c r="AW73" i="10" s="1"/>
  <c r="AV73" i="9"/>
  <c r="AV73" i="10" s="1"/>
  <c r="AU73" i="9"/>
  <c r="AU73" i="10" s="1"/>
  <c r="AX72" i="9"/>
  <c r="AX72" i="10" s="1"/>
  <c r="AW72" i="9"/>
  <c r="AW72" i="10" s="1"/>
  <c r="AV72" i="9"/>
  <c r="AV72" i="10" s="1"/>
  <c r="AU72" i="9"/>
  <c r="AU72" i="10" s="1"/>
  <c r="AX71" i="9"/>
  <c r="AX71" i="10" s="1"/>
  <c r="AW71" i="9"/>
  <c r="AW71" i="10" s="1"/>
  <c r="AV71" i="9"/>
  <c r="AV71" i="10" s="1"/>
  <c r="AU71" i="9"/>
  <c r="AU71" i="10" s="1"/>
  <c r="AX70" i="9"/>
  <c r="AX70" i="10" s="1"/>
  <c r="AW70" i="9"/>
  <c r="AW70" i="10" s="1"/>
  <c r="AV70" i="9"/>
  <c r="AV70" i="10" s="1"/>
  <c r="AU70" i="9"/>
  <c r="AU70" i="10" s="1"/>
  <c r="AX69" i="9"/>
  <c r="AX69" i="10" s="1"/>
  <c r="AW69" i="9"/>
  <c r="AW69" i="10" s="1"/>
  <c r="AV69" i="9"/>
  <c r="AV69" i="10" s="1"/>
  <c r="AU69" i="9"/>
  <c r="AU69" i="10" s="1"/>
  <c r="AX68" i="9"/>
  <c r="AX68" i="10" s="1"/>
  <c r="AW68" i="9"/>
  <c r="AW68" i="10" s="1"/>
  <c r="AV68" i="9"/>
  <c r="AV68" i="10" s="1"/>
  <c r="AU68" i="9"/>
  <c r="AU68" i="10" s="1"/>
  <c r="AX67" i="9"/>
  <c r="AX67" i="10" s="1"/>
  <c r="AW67" i="9"/>
  <c r="AW67" i="10" s="1"/>
  <c r="AV67" i="9"/>
  <c r="AV67" i="10" s="1"/>
  <c r="AU67" i="9"/>
  <c r="AU67" i="10" s="1"/>
  <c r="AX66" i="9"/>
  <c r="AX66" i="10" s="1"/>
  <c r="AW66" i="9"/>
  <c r="AW66" i="10" s="1"/>
  <c r="AV66" i="9"/>
  <c r="AV66" i="10" s="1"/>
  <c r="AU66" i="9"/>
  <c r="AU66" i="10" s="1"/>
  <c r="AX65" i="9"/>
  <c r="AX65" i="10" s="1"/>
  <c r="AW65" i="9"/>
  <c r="AW65" i="10" s="1"/>
  <c r="AV65" i="9"/>
  <c r="AV65" i="10" s="1"/>
  <c r="AU65" i="9"/>
  <c r="AU65" i="10" s="1"/>
  <c r="AX64" i="9"/>
  <c r="AX64" i="10" s="1"/>
  <c r="AW64" i="9"/>
  <c r="AW64" i="10" s="1"/>
  <c r="AV64" i="9"/>
  <c r="AV64" i="10" s="1"/>
  <c r="AU64" i="9"/>
  <c r="AU64" i="10" s="1"/>
  <c r="AX63" i="9"/>
  <c r="AX63" i="10" s="1"/>
  <c r="AW63" i="9"/>
  <c r="AW63" i="10" s="1"/>
  <c r="AV63" i="9"/>
  <c r="AV63" i="10" s="1"/>
  <c r="AU63" i="9"/>
  <c r="AU63" i="10" s="1"/>
  <c r="AX62" i="9"/>
  <c r="AX62" i="10" s="1"/>
  <c r="AW62" i="9"/>
  <c r="AW62" i="10" s="1"/>
  <c r="AV62" i="9"/>
  <c r="AV62" i="10" s="1"/>
  <c r="AU62" i="9"/>
  <c r="AU62" i="10" s="1"/>
  <c r="AX61" i="9"/>
  <c r="AX61" i="10" s="1"/>
  <c r="AW61" i="9"/>
  <c r="AW61" i="10" s="1"/>
  <c r="AV61" i="9"/>
  <c r="AV61" i="10" s="1"/>
  <c r="AU61" i="9"/>
  <c r="AU61" i="10" s="1"/>
  <c r="AX60" i="9"/>
  <c r="AX60" i="10" s="1"/>
  <c r="AW60" i="9"/>
  <c r="AW60" i="10" s="1"/>
  <c r="AV60" i="9"/>
  <c r="AV60" i="10" s="1"/>
  <c r="AU60" i="9"/>
  <c r="AU60" i="10" s="1"/>
  <c r="AX59" i="9"/>
  <c r="AX59" i="10" s="1"/>
  <c r="AW59" i="9"/>
  <c r="AW59" i="10" s="1"/>
  <c r="AV59" i="9"/>
  <c r="AV59" i="10" s="1"/>
  <c r="AU59" i="9"/>
  <c r="AU59" i="10" s="1"/>
  <c r="AX58" i="9"/>
  <c r="AX58" i="10" s="1"/>
  <c r="AW58" i="9"/>
  <c r="AW58" i="10" s="1"/>
  <c r="AV58" i="9"/>
  <c r="AV58" i="10" s="1"/>
  <c r="AU58" i="9"/>
  <c r="AU58" i="10" s="1"/>
  <c r="AX57" i="9"/>
  <c r="AX57" i="10" s="1"/>
  <c r="AW57" i="9"/>
  <c r="AW57" i="10" s="1"/>
  <c r="AV57" i="9"/>
  <c r="AV57" i="10" s="1"/>
  <c r="AU57" i="9"/>
  <c r="AU57" i="10" s="1"/>
  <c r="AX56" i="9"/>
  <c r="AX56" i="10" s="1"/>
  <c r="AW56" i="9"/>
  <c r="AW56" i="10" s="1"/>
  <c r="AV56" i="9"/>
  <c r="AV56" i="10" s="1"/>
  <c r="AU56" i="9"/>
  <c r="AU56" i="10" s="1"/>
  <c r="AX55" i="9"/>
  <c r="AX55" i="10" s="1"/>
  <c r="AW55" i="9"/>
  <c r="AW55" i="10" s="1"/>
  <c r="AV55" i="9"/>
  <c r="AV55" i="10" s="1"/>
  <c r="AU55" i="9"/>
  <c r="AU55" i="10" s="1"/>
  <c r="AX54" i="9"/>
  <c r="AX54" i="10" s="1"/>
  <c r="AW54" i="9"/>
  <c r="AW54" i="10" s="1"/>
  <c r="AV54" i="9"/>
  <c r="AV54" i="10" s="1"/>
  <c r="AU54" i="9"/>
  <c r="AU54" i="10" s="1"/>
  <c r="AX53" i="9"/>
  <c r="AX53" i="10" s="1"/>
  <c r="AW53" i="9"/>
  <c r="AW53" i="10" s="1"/>
  <c r="AV53" i="9"/>
  <c r="AV53" i="10" s="1"/>
  <c r="AU53" i="9"/>
  <c r="AU53" i="10" s="1"/>
  <c r="AX52" i="9"/>
  <c r="AX52" i="10" s="1"/>
  <c r="AW52" i="9"/>
  <c r="AW52" i="10" s="1"/>
  <c r="AV52" i="9"/>
  <c r="AV52" i="10" s="1"/>
  <c r="AU52" i="9"/>
  <c r="AU52" i="10" s="1"/>
  <c r="AX51" i="9"/>
  <c r="AX51" i="10" s="1"/>
  <c r="AW51" i="9"/>
  <c r="AW51" i="10" s="1"/>
  <c r="AV51" i="9"/>
  <c r="AV51" i="10" s="1"/>
  <c r="AU51" i="9"/>
  <c r="AU51" i="10" s="1"/>
  <c r="AX50" i="9"/>
  <c r="AX50" i="10" s="1"/>
  <c r="AW50" i="9"/>
  <c r="AW50" i="10" s="1"/>
  <c r="AV50" i="9"/>
  <c r="AV50" i="10" s="1"/>
  <c r="AU50" i="9"/>
  <c r="AU50" i="10" s="1"/>
  <c r="AX49" i="9"/>
  <c r="AX49" i="10" s="1"/>
  <c r="AW49" i="9"/>
  <c r="AW49" i="10" s="1"/>
  <c r="AV49" i="9"/>
  <c r="AV49" i="10" s="1"/>
  <c r="AU49" i="9"/>
  <c r="AU49" i="10" s="1"/>
  <c r="AX48" i="9"/>
  <c r="AX48" i="10" s="1"/>
  <c r="AW48" i="9"/>
  <c r="AW48" i="10" s="1"/>
  <c r="AV48" i="9"/>
  <c r="AV48" i="10" s="1"/>
  <c r="AU48" i="9"/>
  <c r="AU48" i="10" s="1"/>
  <c r="AX47" i="9"/>
  <c r="AX47" i="10" s="1"/>
  <c r="AW47" i="9"/>
  <c r="AW47" i="10" s="1"/>
  <c r="AV47" i="9"/>
  <c r="AV47" i="10" s="1"/>
  <c r="AU47" i="9"/>
  <c r="AU47" i="10" s="1"/>
  <c r="AX46" i="9"/>
  <c r="AX46" i="10" s="1"/>
  <c r="AW46" i="9"/>
  <c r="AW46" i="10" s="1"/>
  <c r="AV46" i="9"/>
  <c r="AV46" i="10" s="1"/>
  <c r="AU46" i="9"/>
  <c r="AU46" i="10" s="1"/>
  <c r="AX45" i="9"/>
  <c r="AX45" i="10" s="1"/>
  <c r="AW45" i="9"/>
  <c r="AW45" i="10" s="1"/>
  <c r="AV45" i="9"/>
  <c r="AV45" i="10" s="1"/>
  <c r="AU45" i="9"/>
  <c r="AU45" i="10" s="1"/>
  <c r="AX44" i="9"/>
  <c r="AX44" i="10" s="1"/>
  <c r="AW44" i="9"/>
  <c r="AW44" i="10" s="1"/>
  <c r="AV44" i="9"/>
  <c r="AV44" i="10" s="1"/>
  <c r="AU44" i="9"/>
  <c r="AU44" i="10" s="1"/>
  <c r="AX43" i="9"/>
  <c r="AX43" i="10" s="1"/>
  <c r="AW43" i="9"/>
  <c r="AW43" i="10" s="1"/>
  <c r="AV43" i="9"/>
  <c r="AV43" i="10" s="1"/>
  <c r="AU43" i="9"/>
  <c r="AU43" i="10" s="1"/>
  <c r="AX42" i="9"/>
  <c r="AX42" i="10" s="1"/>
  <c r="AW42" i="9"/>
  <c r="AW42" i="10" s="1"/>
  <c r="AV42" i="9"/>
  <c r="AV42" i="10" s="1"/>
  <c r="AU42" i="9"/>
  <c r="AU42" i="10" s="1"/>
  <c r="AX41" i="9"/>
  <c r="AX41" i="10" s="1"/>
  <c r="AW41" i="9"/>
  <c r="AW41" i="10" s="1"/>
  <c r="AV41" i="9"/>
  <c r="AV41" i="10" s="1"/>
  <c r="AU41" i="9"/>
  <c r="AU41" i="10" s="1"/>
  <c r="AX40" i="9"/>
  <c r="AX40" i="10" s="1"/>
  <c r="AW40" i="9"/>
  <c r="AW40" i="10" s="1"/>
  <c r="AV40" i="9"/>
  <c r="AV40" i="10" s="1"/>
  <c r="AU40" i="9"/>
  <c r="AU40" i="10" s="1"/>
  <c r="AX39" i="9"/>
  <c r="AX39" i="10" s="1"/>
  <c r="AW39" i="9"/>
  <c r="AW39" i="10" s="1"/>
  <c r="AV39" i="9"/>
  <c r="AV39" i="10" s="1"/>
  <c r="AU39" i="9"/>
  <c r="AU39" i="10" s="1"/>
  <c r="AX38" i="9"/>
  <c r="AX38" i="10" s="1"/>
  <c r="AW38" i="9"/>
  <c r="AW38" i="10" s="1"/>
  <c r="AV38" i="9"/>
  <c r="AV38" i="10" s="1"/>
  <c r="AU38" i="9"/>
  <c r="AU38" i="10" s="1"/>
  <c r="AX37" i="9"/>
  <c r="AX37" i="10" s="1"/>
  <c r="AW37" i="9"/>
  <c r="AW37" i="10" s="1"/>
  <c r="AV37" i="9"/>
  <c r="AV37" i="10" s="1"/>
  <c r="AU37" i="9"/>
  <c r="AU37" i="10" s="1"/>
  <c r="AX36" i="9"/>
  <c r="AX36" i="10" s="1"/>
  <c r="AW36" i="9"/>
  <c r="AW36" i="10" s="1"/>
  <c r="AV36" i="9"/>
  <c r="AV36" i="10" s="1"/>
  <c r="AU36" i="9"/>
  <c r="AU36" i="10" s="1"/>
  <c r="AX35" i="9"/>
  <c r="AX35" i="10" s="1"/>
  <c r="AW35" i="9"/>
  <c r="AW35" i="10" s="1"/>
  <c r="AV35" i="9"/>
  <c r="AV35" i="10" s="1"/>
  <c r="AU35" i="9"/>
  <c r="AU35" i="10" s="1"/>
  <c r="AX34" i="9"/>
  <c r="AX34" i="10" s="1"/>
  <c r="AW34" i="9"/>
  <c r="AW34" i="10" s="1"/>
  <c r="AV34" i="9"/>
  <c r="AV34" i="10" s="1"/>
  <c r="AU34" i="9"/>
  <c r="AU34" i="10" s="1"/>
  <c r="AX33" i="9"/>
  <c r="AX33" i="10" s="1"/>
  <c r="AW33" i="9"/>
  <c r="AW33" i="10" s="1"/>
  <c r="AV33" i="9"/>
  <c r="AV33" i="10" s="1"/>
  <c r="AU33" i="9"/>
  <c r="AU33" i="10" s="1"/>
  <c r="AX32" i="9"/>
  <c r="AX32" i="10" s="1"/>
  <c r="AW32" i="9"/>
  <c r="AW32" i="10" s="1"/>
  <c r="AV32" i="9"/>
  <c r="AV32" i="10" s="1"/>
  <c r="AU32" i="9"/>
  <c r="AU32" i="10" s="1"/>
  <c r="AX31" i="9"/>
  <c r="AX31" i="10" s="1"/>
  <c r="AW31" i="9"/>
  <c r="AW31" i="10" s="1"/>
  <c r="AV31" i="9"/>
  <c r="AV31" i="10" s="1"/>
  <c r="AU31" i="9"/>
  <c r="AU31" i="10" s="1"/>
  <c r="AX30" i="9"/>
  <c r="AX30" i="10" s="1"/>
  <c r="AW30" i="9"/>
  <c r="AW30" i="10" s="1"/>
  <c r="AV30" i="9"/>
  <c r="AV30" i="10" s="1"/>
  <c r="AU30" i="9"/>
  <c r="AU30" i="10" s="1"/>
  <c r="AX29" i="9"/>
  <c r="AX29" i="10" s="1"/>
  <c r="AW29" i="9"/>
  <c r="AW29" i="10" s="1"/>
  <c r="AV29" i="9"/>
  <c r="AV29" i="10" s="1"/>
  <c r="AU29" i="9"/>
  <c r="AU29" i="10" s="1"/>
  <c r="AX28" i="9"/>
  <c r="AX28" i="10" s="1"/>
  <c r="AW28" i="9"/>
  <c r="AW28" i="10" s="1"/>
  <c r="AV28" i="9"/>
  <c r="AV28" i="10" s="1"/>
  <c r="AU28" i="9"/>
  <c r="AU28" i="10" s="1"/>
  <c r="AX27" i="9"/>
  <c r="AX27" i="10" s="1"/>
  <c r="AW27" i="9"/>
  <c r="AW27" i="10" s="1"/>
  <c r="AV27" i="9"/>
  <c r="AV27" i="10" s="1"/>
  <c r="AU27" i="9"/>
  <c r="AU27" i="10" s="1"/>
  <c r="AX26" i="9"/>
  <c r="AX26" i="10" s="1"/>
  <c r="AW26" i="9"/>
  <c r="AW26" i="10" s="1"/>
  <c r="AV26" i="9"/>
  <c r="AV26" i="10" s="1"/>
  <c r="AU26" i="9"/>
  <c r="AU26" i="10" s="1"/>
  <c r="AX25" i="9"/>
  <c r="AX25" i="10" s="1"/>
  <c r="AW25" i="9"/>
  <c r="AW25" i="10" s="1"/>
  <c r="AV25" i="9"/>
  <c r="AV25" i="10" s="1"/>
  <c r="AU25" i="9"/>
  <c r="AU25" i="10" s="1"/>
  <c r="AX24" i="9"/>
  <c r="AX24" i="10" s="1"/>
  <c r="AW24" i="9"/>
  <c r="AW24" i="10" s="1"/>
  <c r="AV24" i="9"/>
  <c r="AV24" i="10" s="1"/>
  <c r="AU24" i="9"/>
  <c r="AU24" i="10" s="1"/>
  <c r="AX23" i="9"/>
  <c r="AX23" i="10" s="1"/>
  <c r="AW23" i="9"/>
  <c r="AW23" i="10" s="1"/>
  <c r="AV23" i="9"/>
  <c r="AV23" i="10" s="1"/>
  <c r="AU23" i="9"/>
  <c r="AU23" i="10" s="1"/>
  <c r="AX22" i="9"/>
  <c r="AX22" i="10" s="1"/>
  <c r="AW22" i="9"/>
  <c r="AW22" i="10" s="1"/>
  <c r="AV22" i="9"/>
  <c r="AV22" i="10" s="1"/>
  <c r="AU22" i="9"/>
  <c r="AU22" i="10" s="1"/>
  <c r="AX21" i="9"/>
  <c r="AX21" i="10" s="1"/>
  <c r="AW21" i="9"/>
  <c r="AW21" i="10" s="1"/>
  <c r="AV21" i="9"/>
  <c r="AV21" i="10" s="1"/>
  <c r="AU21" i="9"/>
  <c r="AU21" i="10" s="1"/>
  <c r="AX20" i="9"/>
  <c r="AX20" i="10" s="1"/>
  <c r="AW20" i="9"/>
  <c r="AW20" i="10" s="1"/>
  <c r="AV20" i="9"/>
  <c r="AV20" i="10" s="1"/>
  <c r="AU20" i="9"/>
  <c r="AU20" i="10" s="1"/>
  <c r="AX19" i="9"/>
  <c r="AX19" i="10" s="1"/>
  <c r="AW19" i="9"/>
  <c r="AW19" i="10" s="1"/>
  <c r="AV19" i="9"/>
  <c r="AV19" i="10" s="1"/>
  <c r="AU19" i="9"/>
  <c r="AU19" i="10" s="1"/>
  <c r="AX18" i="9"/>
  <c r="AX18" i="10" s="1"/>
  <c r="AW18" i="9"/>
  <c r="AW18" i="10" s="1"/>
  <c r="AV18" i="9"/>
  <c r="AV18" i="10" s="1"/>
  <c r="AU18" i="9"/>
  <c r="AU18" i="10" s="1"/>
  <c r="AX17" i="9"/>
  <c r="AX17" i="10" s="1"/>
  <c r="AW17" i="9"/>
  <c r="AW17" i="10" s="1"/>
  <c r="AV17" i="9"/>
  <c r="AV17" i="10" s="1"/>
  <c r="AU17" i="9"/>
  <c r="AU17" i="10" s="1"/>
  <c r="AX16" i="9"/>
  <c r="AX16" i="10" s="1"/>
  <c r="AW16" i="9"/>
  <c r="AW16" i="10" s="1"/>
  <c r="AV16" i="9"/>
  <c r="AV16" i="10" s="1"/>
  <c r="AU16" i="9"/>
  <c r="AU16" i="10" s="1"/>
  <c r="AX15" i="9"/>
  <c r="AX15" i="10" s="1"/>
  <c r="AW15" i="9"/>
  <c r="AW15" i="10" s="1"/>
  <c r="AV15" i="9"/>
  <c r="AV15" i="10" s="1"/>
  <c r="AU15" i="9"/>
  <c r="AU15" i="10" s="1"/>
  <c r="AX14" i="9"/>
  <c r="AX14" i="10" s="1"/>
  <c r="AW14" i="9"/>
  <c r="AW14" i="10" s="1"/>
  <c r="AV14" i="9"/>
  <c r="AV14" i="10" s="1"/>
  <c r="AU14" i="9"/>
  <c r="AU14" i="10" s="1"/>
  <c r="AX13" i="9"/>
  <c r="AX13" i="10" s="1"/>
  <c r="AW13" i="9"/>
  <c r="AW13" i="10" s="1"/>
  <c r="AV13" i="9"/>
  <c r="AV13" i="10" s="1"/>
  <c r="AU13" i="9"/>
  <c r="AU13" i="10" s="1"/>
  <c r="AX12" i="9"/>
  <c r="AX12" i="10" s="1"/>
  <c r="AW12" i="9"/>
  <c r="AW12" i="10" s="1"/>
  <c r="AV12" i="9"/>
  <c r="AV12" i="10" s="1"/>
  <c r="AU12" i="9"/>
  <c r="AU12" i="10" s="1"/>
  <c r="AX11" i="9"/>
  <c r="AX11" i="10" s="1"/>
  <c r="AW11" i="9"/>
  <c r="AW11" i="10" s="1"/>
  <c r="AV11" i="9"/>
  <c r="AV11" i="10" s="1"/>
  <c r="AU11" i="9"/>
  <c r="AU11" i="10" s="1"/>
  <c r="AX10" i="9"/>
  <c r="AX10" i="10" s="1"/>
  <c r="AW10" i="9"/>
  <c r="AW10" i="10" s="1"/>
  <c r="AV10" i="9"/>
  <c r="AV10" i="10" s="1"/>
  <c r="AU10" i="9"/>
  <c r="AU10" i="10" s="1"/>
  <c r="AX9" i="9"/>
  <c r="AX9" i="10" s="1"/>
  <c r="AW9" i="9"/>
  <c r="AW9" i="10" s="1"/>
  <c r="AV9" i="9"/>
  <c r="AV9" i="10" s="1"/>
  <c r="AU9" i="9"/>
  <c r="AU9" i="10" s="1"/>
  <c r="AX8" i="9"/>
  <c r="AX8" i="10" s="1"/>
  <c r="AW8" i="9"/>
  <c r="AW8" i="10" s="1"/>
  <c r="AV8" i="9"/>
  <c r="AV8" i="10" s="1"/>
  <c r="AU8" i="9"/>
  <c r="AU8" i="10" s="1"/>
  <c r="AX7" i="9"/>
  <c r="AX7" i="10" s="1"/>
  <c r="AW7" i="9"/>
  <c r="AW7" i="10" s="1"/>
  <c r="AV7" i="9"/>
  <c r="AV7" i="10" s="1"/>
  <c r="AU7" i="9"/>
  <c r="AU7" i="10" s="1"/>
  <c r="AX6" i="9"/>
  <c r="AX6" i="10" s="1"/>
  <c r="AW6" i="9"/>
  <c r="AW6" i="10" s="1"/>
  <c r="AV6" i="9"/>
  <c r="AV6" i="10" s="1"/>
  <c r="AU6" i="9"/>
  <c r="AU6" i="10" s="1"/>
  <c r="AX5" i="9"/>
  <c r="AX5" i="10" s="1"/>
  <c r="AW5" i="9"/>
  <c r="AW5" i="10" s="1"/>
  <c r="AV5" i="9"/>
  <c r="AV5" i="10" s="1"/>
  <c r="AU5" i="9"/>
  <c r="AU5" i="10" s="1"/>
  <c r="AX4" i="9"/>
  <c r="AX4" i="10" s="1"/>
  <c r="AW4" i="9"/>
  <c r="AV4" i="9"/>
  <c r="AU4" i="9"/>
  <c r="AT121" i="9"/>
  <c r="AT121" i="10" s="1"/>
  <c r="AT120" i="9"/>
  <c r="AT120" i="10" s="1"/>
  <c r="AT119" i="9"/>
  <c r="AT119" i="10" s="1"/>
  <c r="AT118" i="9"/>
  <c r="AT118" i="10" s="1"/>
  <c r="AT117" i="9"/>
  <c r="AT117" i="10" s="1"/>
  <c r="AT116" i="9"/>
  <c r="AT116" i="10" s="1"/>
  <c r="AT115" i="9"/>
  <c r="AT115" i="10" s="1"/>
  <c r="AT114" i="9"/>
  <c r="AT114" i="10" s="1"/>
  <c r="AT113" i="9"/>
  <c r="AT113" i="10" s="1"/>
  <c r="AT112" i="9"/>
  <c r="AT112" i="10" s="1"/>
  <c r="AT111" i="9"/>
  <c r="AT111" i="10" s="1"/>
  <c r="AT110" i="9"/>
  <c r="AT110" i="10" s="1"/>
  <c r="AT109" i="9"/>
  <c r="AT109" i="10" s="1"/>
  <c r="AT108" i="9"/>
  <c r="AT108" i="10" s="1"/>
  <c r="AT107" i="9"/>
  <c r="AT107" i="10" s="1"/>
  <c r="AT106" i="9"/>
  <c r="AT106" i="10" s="1"/>
  <c r="AT105" i="9"/>
  <c r="AT105" i="10" s="1"/>
  <c r="AT104" i="9"/>
  <c r="AT104" i="10" s="1"/>
  <c r="AT103" i="9"/>
  <c r="AT103" i="10" s="1"/>
  <c r="AT102" i="9"/>
  <c r="AT102" i="10" s="1"/>
  <c r="AT101" i="9"/>
  <c r="AT101" i="10" s="1"/>
  <c r="AT100" i="9"/>
  <c r="AT100" i="10" s="1"/>
  <c r="AT99" i="9"/>
  <c r="AT99" i="10" s="1"/>
  <c r="AT98" i="9"/>
  <c r="AT98" i="10" s="1"/>
  <c r="AT97" i="9"/>
  <c r="AT97" i="10" s="1"/>
  <c r="AT96" i="9"/>
  <c r="AT96" i="10" s="1"/>
  <c r="AT95" i="9"/>
  <c r="AT95" i="10" s="1"/>
  <c r="AT94" i="9"/>
  <c r="AT94" i="10" s="1"/>
  <c r="AT93" i="9"/>
  <c r="AT93" i="10" s="1"/>
  <c r="AT92" i="9"/>
  <c r="AT92" i="10" s="1"/>
  <c r="AT91" i="9"/>
  <c r="AT91" i="10" s="1"/>
  <c r="AT90" i="9"/>
  <c r="AT90" i="10" s="1"/>
  <c r="AT89" i="9"/>
  <c r="AT89" i="10" s="1"/>
  <c r="AT88" i="9"/>
  <c r="AT88" i="10" s="1"/>
  <c r="AT87" i="9"/>
  <c r="AT87" i="10" s="1"/>
  <c r="AT86" i="9"/>
  <c r="AT86" i="10" s="1"/>
  <c r="AT85" i="9"/>
  <c r="AT85" i="10" s="1"/>
  <c r="AT84" i="9"/>
  <c r="AT84" i="10" s="1"/>
  <c r="AT83" i="9"/>
  <c r="AT83" i="10" s="1"/>
  <c r="AT82" i="9"/>
  <c r="AT82" i="10" s="1"/>
  <c r="AT81" i="9"/>
  <c r="AT81" i="10" s="1"/>
  <c r="AT80" i="9"/>
  <c r="AT80" i="10" s="1"/>
  <c r="AT79" i="9"/>
  <c r="AT79" i="10" s="1"/>
  <c r="AT78" i="9"/>
  <c r="AT78" i="10" s="1"/>
  <c r="AT77" i="9"/>
  <c r="AT77" i="10" s="1"/>
  <c r="AT76" i="9"/>
  <c r="AT76" i="10" s="1"/>
  <c r="AT75" i="9"/>
  <c r="AT75" i="10" s="1"/>
  <c r="AT74" i="9"/>
  <c r="AT74" i="10" s="1"/>
  <c r="AT73" i="9"/>
  <c r="AT73" i="10" s="1"/>
  <c r="AT72" i="9"/>
  <c r="AT72" i="10" s="1"/>
  <c r="AT71" i="9"/>
  <c r="AT71" i="10" s="1"/>
  <c r="AT70" i="9"/>
  <c r="AT70" i="10" s="1"/>
  <c r="AT69" i="9"/>
  <c r="AT69" i="10" s="1"/>
  <c r="AT68" i="9"/>
  <c r="AT68" i="10" s="1"/>
  <c r="AT67" i="9"/>
  <c r="AT67" i="10" s="1"/>
  <c r="AT66" i="9"/>
  <c r="AT66" i="10" s="1"/>
  <c r="AT65" i="9"/>
  <c r="AT65" i="10" s="1"/>
  <c r="AT64" i="9"/>
  <c r="AT64" i="10" s="1"/>
  <c r="AT63" i="9"/>
  <c r="AT63" i="10" s="1"/>
  <c r="AT62" i="9"/>
  <c r="AT62" i="10" s="1"/>
  <c r="AT61" i="9"/>
  <c r="AT61" i="10" s="1"/>
  <c r="AT60" i="9"/>
  <c r="AT60" i="10" s="1"/>
  <c r="AT59" i="9"/>
  <c r="AT59" i="10" s="1"/>
  <c r="AT58" i="9"/>
  <c r="AT58" i="10" s="1"/>
  <c r="AT57" i="9"/>
  <c r="AT57" i="10" s="1"/>
  <c r="AT56" i="9"/>
  <c r="AT56" i="10" s="1"/>
  <c r="AT55" i="9"/>
  <c r="AT55" i="10" s="1"/>
  <c r="AT54" i="9"/>
  <c r="AT54" i="10" s="1"/>
  <c r="AT53" i="9"/>
  <c r="AT53" i="10" s="1"/>
  <c r="AT52" i="9"/>
  <c r="AT52" i="10" s="1"/>
  <c r="AT51" i="9"/>
  <c r="AT51" i="10" s="1"/>
  <c r="AT50" i="9"/>
  <c r="AT50" i="10" s="1"/>
  <c r="AT49" i="9"/>
  <c r="AT49" i="10" s="1"/>
  <c r="AT48" i="9"/>
  <c r="AT48" i="10" s="1"/>
  <c r="AT47" i="9"/>
  <c r="AT47" i="10" s="1"/>
  <c r="AT46" i="9"/>
  <c r="AT46" i="10" s="1"/>
  <c r="AT45" i="9"/>
  <c r="AT45" i="10" s="1"/>
  <c r="AT44" i="9"/>
  <c r="AT44" i="10" s="1"/>
  <c r="AT43" i="9"/>
  <c r="AT43" i="10" s="1"/>
  <c r="AT42" i="9"/>
  <c r="AT42" i="10" s="1"/>
  <c r="AT41" i="9"/>
  <c r="AT41" i="10" s="1"/>
  <c r="AT40" i="9"/>
  <c r="AT40" i="10" s="1"/>
  <c r="AT39" i="9"/>
  <c r="AT39" i="10" s="1"/>
  <c r="AT38" i="9"/>
  <c r="AT38" i="10" s="1"/>
  <c r="AT37" i="9"/>
  <c r="AT37" i="10" s="1"/>
  <c r="AT36" i="9"/>
  <c r="AT36" i="10" s="1"/>
  <c r="AT35" i="9"/>
  <c r="AT35" i="10" s="1"/>
  <c r="AT34" i="9"/>
  <c r="AT34" i="10" s="1"/>
  <c r="AT33" i="9"/>
  <c r="AT33" i="10" s="1"/>
  <c r="AT32" i="9"/>
  <c r="AT32" i="10" s="1"/>
  <c r="AT31" i="9"/>
  <c r="AT31" i="10" s="1"/>
  <c r="AT30" i="9"/>
  <c r="AT30" i="10" s="1"/>
  <c r="AT29" i="9"/>
  <c r="AT29" i="10" s="1"/>
  <c r="AT28" i="9"/>
  <c r="AT28" i="10" s="1"/>
  <c r="AT27" i="9"/>
  <c r="AT27" i="10" s="1"/>
  <c r="AT26" i="9"/>
  <c r="AT26" i="10" s="1"/>
  <c r="AT25" i="9"/>
  <c r="AT25" i="10" s="1"/>
  <c r="AT24" i="9"/>
  <c r="AT24" i="10" s="1"/>
  <c r="AT23" i="9"/>
  <c r="AT23" i="10" s="1"/>
  <c r="AT22" i="9"/>
  <c r="AT22" i="10" s="1"/>
  <c r="AT21" i="9"/>
  <c r="AT21" i="10" s="1"/>
  <c r="AT20" i="9"/>
  <c r="AT20" i="10" s="1"/>
  <c r="AT19" i="9"/>
  <c r="AT19" i="10" s="1"/>
  <c r="AT18" i="9"/>
  <c r="AT18" i="10" s="1"/>
  <c r="AT17" i="9"/>
  <c r="AT17" i="10" s="1"/>
  <c r="AT16" i="9"/>
  <c r="AT16" i="10" s="1"/>
  <c r="AT15" i="9"/>
  <c r="AT15" i="10" s="1"/>
  <c r="AT14" i="9"/>
  <c r="AT14" i="10" s="1"/>
  <c r="AT13" i="9"/>
  <c r="AT13" i="10" s="1"/>
  <c r="AT12" i="9"/>
  <c r="AT12" i="10" s="1"/>
  <c r="AT11" i="9"/>
  <c r="AT11" i="10" s="1"/>
  <c r="AT10" i="9"/>
  <c r="AT10" i="10" s="1"/>
  <c r="AT9" i="9"/>
  <c r="AT9" i="10" s="1"/>
  <c r="AT8" i="9"/>
  <c r="AT8" i="10" s="1"/>
  <c r="AT7" i="9"/>
  <c r="AT7" i="10" s="1"/>
  <c r="AT6" i="9"/>
  <c r="AT6" i="10" s="1"/>
  <c r="AT5" i="9"/>
  <c r="AT5" i="10" s="1"/>
  <c r="AT4" i="9"/>
  <c r="AT4" i="10" s="1"/>
  <c r="CE125" i="9"/>
  <c r="CE122" i="9"/>
  <c r="BQ125" i="9"/>
  <c r="BQ122" i="9"/>
  <c r="X125" i="9"/>
  <c r="X122" i="9"/>
  <c r="R122" i="9"/>
  <c r="CV122" i="6"/>
  <c r="CH122" i="6"/>
  <c r="CF122" i="6"/>
  <c r="X122" i="6"/>
  <c r="R122" i="6"/>
  <c r="BQ35" i="6"/>
  <c r="DH35" i="6" s="1"/>
  <c r="BP35" i="9"/>
  <c r="BP35" i="10" s="1"/>
  <c r="AE27" i="6"/>
  <c r="AE120" i="6"/>
  <c r="AE119" i="6"/>
  <c r="AE95" i="6"/>
  <c r="AE90" i="6"/>
  <c r="AE89" i="6"/>
  <c r="AE83" i="6"/>
  <c r="AE72" i="6"/>
  <c r="AE65" i="6"/>
  <c r="DK65" i="6" s="1"/>
  <c r="AE36" i="6"/>
  <c r="AE33" i="6"/>
  <c r="AE32" i="6"/>
  <c r="AE28" i="6"/>
  <c r="AE25" i="6"/>
  <c r="AE13" i="6"/>
  <c r="DK13" i="6" s="1"/>
  <c r="DY13" i="6" s="1"/>
  <c r="AE10" i="6"/>
  <c r="DK10" i="6" s="1"/>
  <c r="DY10" i="6" s="1"/>
  <c r="AE7" i="6"/>
  <c r="AE6" i="6"/>
  <c r="AD120" i="9"/>
  <c r="AD120" i="10" s="1"/>
  <c r="AD119" i="9"/>
  <c r="AD119" i="10" s="1"/>
  <c r="AD95" i="9"/>
  <c r="AD95" i="10" s="1"/>
  <c r="AD90" i="9"/>
  <c r="AD90" i="10" s="1"/>
  <c r="AD89" i="9"/>
  <c r="AD89" i="10" s="1"/>
  <c r="AD83" i="9"/>
  <c r="AD83" i="10" s="1"/>
  <c r="AD72" i="9"/>
  <c r="AD72" i="10" s="1"/>
  <c r="AD36" i="9"/>
  <c r="AD36" i="10" s="1"/>
  <c r="AD33" i="9"/>
  <c r="AD33" i="10" s="1"/>
  <c r="AD32" i="9"/>
  <c r="AD32" i="10" s="1"/>
  <c r="AD28" i="9"/>
  <c r="AD28" i="10" s="1"/>
  <c r="AD27" i="9"/>
  <c r="AD27" i="10" s="1"/>
  <c r="AD25" i="9"/>
  <c r="AD25" i="10" s="1"/>
  <c r="AD7" i="9"/>
  <c r="AD7" i="10" s="1"/>
  <c r="AD6" i="9"/>
  <c r="AD6" i="10" s="1"/>
  <c r="H82" i="6"/>
  <c r="DH82" i="6" s="1"/>
  <c r="H115" i="6"/>
  <c r="DH115" i="6" s="1"/>
  <c r="W59" i="6"/>
  <c r="DH59" i="6" s="1"/>
  <c r="W79" i="6"/>
  <c r="DH79" i="6" s="1"/>
  <c r="W50" i="6"/>
  <c r="DH50" i="6" s="1"/>
  <c r="W79" i="9"/>
  <c r="W79" i="10" s="1"/>
  <c r="W59" i="9"/>
  <c r="W59" i="10" s="1"/>
  <c r="W50" i="9"/>
  <c r="W50" i="10" s="1"/>
  <c r="W74" i="6"/>
  <c r="DH74" i="6" s="1"/>
  <c r="W111" i="6"/>
  <c r="DH111" i="6" s="1"/>
  <c r="W87" i="6"/>
  <c r="DH87" i="6" s="1"/>
  <c r="W40" i="6"/>
  <c r="DH40" i="6" s="1"/>
  <c r="W18" i="6"/>
  <c r="DH18" i="6" s="1"/>
  <c r="W111" i="9"/>
  <c r="W111" i="10" s="1"/>
  <c r="W87" i="9"/>
  <c r="W87" i="10" s="1"/>
  <c r="W40" i="9"/>
  <c r="W40" i="10" s="1"/>
  <c r="W18" i="9"/>
  <c r="W18" i="10" s="1"/>
  <c r="W74" i="9"/>
  <c r="W74" i="10" s="1"/>
  <c r="W16" i="9"/>
  <c r="W16" i="10" s="1"/>
  <c r="W117" i="6"/>
  <c r="DH117" i="6" s="1"/>
  <c r="W98" i="6"/>
  <c r="DH98" i="6" s="1"/>
  <c r="W97" i="6"/>
  <c r="DH97" i="6" s="1"/>
  <c r="W92" i="6"/>
  <c r="DH92" i="6" s="1"/>
  <c r="W84" i="6"/>
  <c r="DH84" i="6" s="1"/>
  <c r="W77" i="6"/>
  <c r="DH77" i="6" s="1"/>
  <c r="W80" i="6"/>
  <c r="DH80" i="6" s="1"/>
  <c r="W54" i="6"/>
  <c r="DH54" i="6" s="1"/>
  <c r="W26" i="6"/>
  <c r="DH26" i="6" s="1"/>
  <c r="BM122" i="10" l="1"/>
  <c r="BL122" i="10"/>
  <c r="AC122" i="10"/>
  <c r="DM113" i="6"/>
  <c r="DM71" i="6"/>
  <c r="BK122" i="10"/>
  <c r="CE122" i="10"/>
  <c r="N122" i="10"/>
  <c r="V122" i="10"/>
  <c r="AD122" i="10"/>
  <c r="AL122" i="10"/>
  <c r="BA122" i="10"/>
  <c r="BV122" i="10"/>
  <c r="BP122" i="10"/>
  <c r="DV77" i="6"/>
  <c r="DM45" i="6"/>
  <c r="DV23" i="6"/>
  <c r="DV63" i="6"/>
  <c r="DM99" i="6"/>
  <c r="DM109" i="6"/>
  <c r="DV17" i="6"/>
  <c r="DM118" i="6"/>
  <c r="DV20" i="6"/>
  <c r="DV12" i="6"/>
  <c r="DV52" i="6"/>
  <c r="DV57" i="6"/>
  <c r="DM21" i="6"/>
  <c r="EC105" i="6"/>
  <c r="ED105" i="6" s="1"/>
  <c r="DV55" i="6"/>
  <c r="EC102" i="6"/>
  <c r="ED102" i="6" s="1"/>
  <c r="DM44" i="6"/>
  <c r="EC88" i="6"/>
  <c r="ED88" i="6" s="1"/>
  <c r="DV56" i="6"/>
  <c r="DM14" i="6"/>
  <c r="DM9" i="6"/>
  <c r="DM29" i="6"/>
  <c r="EC70" i="6"/>
  <c r="ED70" i="6" s="1"/>
  <c r="EC76" i="6"/>
  <c r="ED76" i="6" s="1"/>
  <c r="EC86" i="6"/>
  <c r="ED86" i="6" s="1"/>
  <c r="DM70" i="6"/>
  <c r="DV42" i="6"/>
  <c r="DV30" i="6"/>
  <c r="DV11" i="6"/>
  <c r="DM81" i="6"/>
  <c r="DV4" i="6"/>
  <c r="DV97" i="6"/>
  <c r="EA121" i="6"/>
  <c r="DM16" i="6"/>
  <c r="DM96" i="6"/>
  <c r="DM15" i="6"/>
  <c r="DM80" i="6"/>
  <c r="DV111" i="6"/>
  <c r="DM26" i="6"/>
  <c r="DM115" i="6"/>
  <c r="DM67" i="6"/>
  <c r="DV93" i="6"/>
  <c r="DM35" i="6"/>
  <c r="DM64" i="6"/>
  <c r="DM46" i="6"/>
  <c r="DV18" i="6"/>
  <c r="DV108" i="6"/>
  <c r="DM102" i="6"/>
  <c r="DM75" i="6"/>
  <c r="DV43" i="6"/>
  <c r="DM105" i="6"/>
  <c r="DV117" i="6"/>
  <c r="DM5" i="6"/>
  <c r="DM86" i="6"/>
  <c r="DM34" i="6"/>
  <c r="DM22" i="6"/>
  <c r="DM51" i="6"/>
  <c r="DM31" i="6"/>
  <c r="DM19" i="6"/>
  <c r="DL13" i="6"/>
  <c r="DM41" i="6"/>
  <c r="DV103" i="6"/>
  <c r="AD120" i="6"/>
  <c r="DK120" i="6"/>
  <c r="AD7" i="6"/>
  <c r="DK7" i="6"/>
  <c r="DY65" i="6"/>
  <c r="DL65" i="6"/>
  <c r="DN65" i="6" s="1"/>
  <c r="AD27" i="6"/>
  <c r="DK27" i="6"/>
  <c r="DV110" i="6"/>
  <c r="DV85" i="6"/>
  <c r="DM85" i="6"/>
  <c r="AD6" i="6"/>
  <c r="DK6" i="6"/>
  <c r="AD72" i="6"/>
  <c r="DK72" i="6"/>
  <c r="DV79" i="6"/>
  <c r="DM79" i="6"/>
  <c r="AD83" i="6"/>
  <c r="DK83" i="6"/>
  <c r="AD25" i="6"/>
  <c r="DK25" i="6"/>
  <c r="AD89" i="6"/>
  <c r="DK89" i="6"/>
  <c r="DM40" i="6"/>
  <c r="DM87" i="6"/>
  <c r="DV69" i="6"/>
  <c r="DM69" i="6"/>
  <c r="DV107" i="6"/>
  <c r="DM107" i="6"/>
  <c r="AD28" i="6"/>
  <c r="DK28" i="6"/>
  <c r="AD90" i="6"/>
  <c r="DK90" i="6"/>
  <c r="DV101" i="6"/>
  <c r="DM101" i="6"/>
  <c r="DM104" i="6"/>
  <c r="DV104" i="6"/>
  <c r="AD36" i="6"/>
  <c r="DK36" i="6"/>
  <c r="AD32" i="6"/>
  <c r="DK32" i="6"/>
  <c r="AD95" i="6"/>
  <c r="DK95" i="6"/>
  <c r="DV66" i="6"/>
  <c r="DL10" i="6"/>
  <c r="DN10" i="6" s="1"/>
  <c r="AD33" i="6"/>
  <c r="DK33" i="6"/>
  <c r="AD119" i="6"/>
  <c r="DK119" i="6"/>
  <c r="DM92" i="6"/>
  <c r="DV92" i="6"/>
  <c r="DM84" i="6"/>
  <c r="DV84" i="6"/>
  <c r="DV47" i="6"/>
  <c r="DM47" i="6"/>
  <c r="DM100" i="6"/>
  <c r="DV100" i="6"/>
  <c r="DM106" i="6"/>
  <c r="DV106" i="6"/>
  <c r="DV58" i="6"/>
  <c r="DM58" i="6"/>
  <c r="DV50" i="6"/>
  <c r="DM50" i="6"/>
  <c r="DV53" i="6"/>
  <c r="DM53" i="6"/>
  <c r="DV62" i="6"/>
  <c r="DM62" i="6"/>
  <c r="DM68" i="6"/>
  <c r="DV68" i="6"/>
  <c r="DV112" i="6"/>
  <c r="DM112" i="6"/>
  <c r="DV49" i="6"/>
  <c r="DM49" i="6"/>
  <c r="DM114" i="6"/>
  <c r="DV114" i="6"/>
  <c r="DV39" i="6"/>
  <c r="DM39" i="6"/>
  <c r="DV74" i="6"/>
  <c r="DM74" i="6"/>
  <c r="DV37" i="6"/>
  <c r="DM37" i="6"/>
  <c r="DV38" i="6"/>
  <c r="DM38" i="6"/>
  <c r="DM94" i="6"/>
  <c r="DV94" i="6"/>
  <c r="DV59" i="6"/>
  <c r="DM59" i="6"/>
  <c r="DM116" i="6"/>
  <c r="DV116" i="6"/>
  <c r="DM98" i="6"/>
  <c r="DV98" i="6"/>
  <c r="DM78" i="6"/>
  <c r="DV78" i="6"/>
  <c r="DV54" i="6"/>
  <c r="DM54" i="6"/>
  <c r="DM82" i="6"/>
  <c r="DV82" i="6"/>
  <c r="DV60" i="6"/>
  <c r="DM60" i="6"/>
  <c r="DV61" i="6"/>
  <c r="DM61" i="6"/>
  <c r="AV122" i="9"/>
  <c r="BG122" i="9"/>
  <c r="BS122" i="9"/>
  <c r="AU122" i="9"/>
  <c r="BF122" i="10"/>
  <c r="CJ122" i="9"/>
  <c r="CJ4" i="10"/>
  <c r="CJ122" i="10" s="1"/>
  <c r="BU122" i="10"/>
  <c r="CB122" i="9"/>
  <c r="CB4" i="10"/>
  <c r="CB122" i="10" s="1"/>
  <c r="CQ122" i="9"/>
  <c r="CQ4" i="10"/>
  <c r="CQ122" i="10" s="1"/>
  <c r="CU122" i="9"/>
  <c r="CU4" i="10"/>
  <c r="CU122" i="10" s="1"/>
  <c r="CZ122" i="9"/>
  <c r="CZ4" i="10"/>
  <c r="CZ122" i="10" s="1"/>
  <c r="CV122" i="9"/>
  <c r="CV4" i="10"/>
  <c r="CV122" i="10" s="1"/>
  <c r="BH122" i="9"/>
  <c r="CW122" i="9"/>
  <c r="CW4" i="10"/>
  <c r="CW122" i="10" s="1"/>
  <c r="DB122" i="9"/>
  <c r="DB4" i="10"/>
  <c r="DB122" i="10" s="1"/>
  <c r="BF122" i="9"/>
  <c r="BI122" i="9"/>
  <c r="BU122" i="9"/>
  <c r="BG4" i="10"/>
  <c r="BG122" i="10" s="1"/>
  <c r="DA122" i="9"/>
  <c r="DA4" i="10"/>
  <c r="DA122" i="10" s="1"/>
  <c r="AE122" i="6"/>
  <c r="CK122" i="9"/>
  <c r="CK4" i="10"/>
  <c r="CK122" i="10" s="1"/>
  <c r="BX122" i="9"/>
  <c r="BX4" i="10"/>
  <c r="BX122" i="10" s="1"/>
  <c r="CM122" i="9"/>
  <c r="CM4" i="10"/>
  <c r="CM122" i="10" s="1"/>
  <c r="BH4" i="10"/>
  <c r="BH122" i="10" s="1"/>
  <c r="AW122" i="9"/>
  <c r="BY122" i="9"/>
  <c r="BY4" i="10"/>
  <c r="BY122" i="10" s="1"/>
  <c r="BW122" i="9"/>
  <c r="BW10" i="10"/>
  <c r="BW122" i="10" s="1"/>
  <c r="CF122" i="9"/>
  <c r="CF4" i="10"/>
  <c r="CF122" i="10" s="1"/>
  <c r="CN122" i="9"/>
  <c r="CN4" i="10"/>
  <c r="CN122" i="10" s="1"/>
  <c r="AU4" i="10"/>
  <c r="AU122" i="10" s="1"/>
  <c r="BI4" i="10"/>
  <c r="BI122" i="10" s="1"/>
  <c r="CL122" i="9"/>
  <c r="CL10" i="10"/>
  <c r="CL122" i="10" s="1"/>
  <c r="AX122" i="9"/>
  <c r="BZ122" i="9"/>
  <c r="CG122" i="9"/>
  <c r="CG4" i="10"/>
  <c r="CG122" i="10" s="1"/>
  <c r="CO122" i="9"/>
  <c r="CO4" i="10"/>
  <c r="CO122" i="10" s="1"/>
  <c r="AV4" i="10"/>
  <c r="AV122" i="10" s="1"/>
  <c r="BZ4" i="10"/>
  <c r="CC122" i="9"/>
  <c r="CC4" i="10"/>
  <c r="CC122" i="10" s="1"/>
  <c r="CR122" i="9"/>
  <c r="CR4" i="10"/>
  <c r="CR122" i="10" s="1"/>
  <c r="BT122" i="9"/>
  <c r="CA122" i="9"/>
  <c r="CA4" i="10"/>
  <c r="CA122" i="10" s="1"/>
  <c r="CP122" i="9"/>
  <c r="CP4" i="10"/>
  <c r="CP122" i="10" s="1"/>
  <c r="CT122" i="9"/>
  <c r="CT4" i="10"/>
  <c r="CT122" i="10" s="1"/>
  <c r="CY122" i="9"/>
  <c r="CY4" i="10"/>
  <c r="CY122" i="10" s="1"/>
  <c r="AW4" i="10"/>
  <c r="AW122" i="10" s="1"/>
  <c r="AZ122" i="10"/>
  <c r="AT122" i="10"/>
  <c r="O122" i="10"/>
  <c r="AE122" i="10"/>
  <c r="AM122" i="10"/>
  <c r="BB122" i="10"/>
  <c r="P122" i="10"/>
  <c r="X122" i="10"/>
  <c r="AF122" i="10"/>
  <c r="AN122" i="10"/>
  <c r="BC122" i="10"/>
  <c r="BD122" i="10"/>
  <c r="CH122" i="10"/>
  <c r="I122" i="10"/>
  <c r="Q122" i="10"/>
  <c r="Y122" i="10"/>
  <c r="AG122" i="10"/>
  <c r="AO122" i="10"/>
  <c r="CI122" i="10"/>
  <c r="AX122" i="10"/>
  <c r="J122" i="10"/>
  <c r="R122" i="10"/>
  <c r="Z122" i="10"/>
  <c r="AH122" i="10"/>
  <c r="AP122" i="10"/>
  <c r="BE122" i="10"/>
  <c r="K122" i="10"/>
  <c r="S122" i="10"/>
  <c r="AA122" i="10"/>
  <c r="AI122" i="10"/>
  <c r="AQ122" i="10"/>
  <c r="BT122" i="10"/>
  <c r="L122" i="10"/>
  <c r="T122" i="10"/>
  <c r="AB122" i="10"/>
  <c r="AJ122" i="10"/>
  <c r="AR122" i="10"/>
  <c r="AY122" i="10"/>
  <c r="CD122" i="10"/>
  <c r="CS122" i="10"/>
  <c r="BS122" i="10"/>
  <c r="BR122" i="10"/>
  <c r="BR122" i="9"/>
  <c r="W122" i="10"/>
  <c r="H122" i="10"/>
  <c r="F122" i="10"/>
  <c r="Q7" i="6"/>
  <c r="Q6" i="6"/>
  <c r="DE27" i="6"/>
  <c r="DE28" i="6"/>
  <c r="DM13" i="6" l="1"/>
  <c r="DN13" i="6"/>
  <c r="DH36" i="6"/>
  <c r="DH28" i="6"/>
  <c r="DH25" i="6"/>
  <c r="DH120" i="6"/>
  <c r="DH119" i="6"/>
  <c r="DH32" i="6"/>
  <c r="DH90" i="6"/>
  <c r="DH33" i="6"/>
  <c r="DH72" i="6"/>
  <c r="DN72" i="6"/>
  <c r="DH27" i="6"/>
  <c r="EC4" i="6"/>
  <c r="ED4" i="6" s="1"/>
  <c r="EC97" i="6"/>
  <c r="ED97" i="6" s="1"/>
  <c r="EC118" i="6"/>
  <c r="ED118" i="6" s="1"/>
  <c r="DH6" i="6"/>
  <c r="EC18" i="6"/>
  <c r="ED18" i="6" s="1"/>
  <c r="EC12" i="6"/>
  <c r="ED12" i="6" s="1"/>
  <c r="EC21" i="6"/>
  <c r="ED21" i="6" s="1"/>
  <c r="EC56" i="6"/>
  <c r="ED56" i="6" s="1"/>
  <c r="EC113" i="6"/>
  <c r="ED113" i="6" s="1"/>
  <c r="EA8" i="6"/>
  <c r="EC8" i="6"/>
  <c r="ED8" i="6" s="1"/>
  <c r="EC96" i="6"/>
  <c r="ED96" i="6" s="1"/>
  <c r="EC31" i="6"/>
  <c r="ED31" i="6" s="1"/>
  <c r="EC24" i="6"/>
  <c r="ED24" i="6" s="1"/>
  <c r="EC29" i="6"/>
  <c r="ED29" i="6" s="1"/>
  <c r="EC26" i="6"/>
  <c r="ED26" i="6" s="1"/>
  <c r="EC115" i="6"/>
  <c r="ED115" i="6" s="1"/>
  <c r="EC87" i="6"/>
  <c r="ED87" i="6" s="1"/>
  <c r="EC45" i="6"/>
  <c r="ED45" i="6" s="1"/>
  <c r="EC80" i="6"/>
  <c r="ED80" i="6" s="1"/>
  <c r="EC43" i="6"/>
  <c r="ED43" i="6" s="1"/>
  <c r="EC40" i="6"/>
  <c r="ED40" i="6" s="1"/>
  <c r="EC41" i="6"/>
  <c r="ED41" i="6" s="1"/>
  <c r="EC63" i="6"/>
  <c r="ED63" i="6" s="1"/>
  <c r="EC108" i="6"/>
  <c r="ED108" i="6" s="1"/>
  <c r="EC81" i="6"/>
  <c r="ED81" i="6" s="1"/>
  <c r="EC34" i="6"/>
  <c r="ED34" i="6" s="1"/>
  <c r="EA91" i="6"/>
  <c r="EC91" i="6"/>
  <c r="ED91" i="6" s="1"/>
  <c r="EC20" i="6"/>
  <c r="ED20" i="6" s="1"/>
  <c r="EC66" i="6"/>
  <c r="ED66" i="6" s="1"/>
  <c r="EC44" i="6"/>
  <c r="ED44" i="6" s="1"/>
  <c r="EC30" i="6"/>
  <c r="ED30" i="6" s="1"/>
  <c r="EC67" i="6"/>
  <c r="ED67" i="6" s="1"/>
  <c r="EC103" i="6"/>
  <c r="ED103" i="6" s="1"/>
  <c r="EC19" i="6"/>
  <c r="ED19" i="6" s="1"/>
  <c r="EC109" i="6"/>
  <c r="ED109" i="6" s="1"/>
  <c r="EC46" i="6"/>
  <c r="ED46" i="6" s="1"/>
  <c r="EC35" i="6"/>
  <c r="ED35" i="6" s="1"/>
  <c r="EC57" i="6"/>
  <c r="ED57" i="6" s="1"/>
  <c r="EC22" i="6"/>
  <c r="ED22" i="6" s="1"/>
  <c r="EC14" i="6"/>
  <c r="ED14" i="6" s="1"/>
  <c r="EC15" i="6"/>
  <c r="ED15" i="6" s="1"/>
  <c r="EC64" i="6"/>
  <c r="ED64" i="6" s="1"/>
  <c r="EC71" i="6"/>
  <c r="ED71" i="6" s="1"/>
  <c r="EC9" i="6"/>
  <c r="ED9" i="6" s="1"/>
  <c r="EC75" i="6"/>
  <c r="ED75" i="6" s="1"/>
  <c r="EC5" i="6"/>
  <c r="ED5" i="6" s="1"/>
  <c r="EC51" i="6"/>
  <c r="ED51" i="6" s="1"/>
  <c r="EC42" i="6"/>
  <c r="ED42" i="6" s="1"/>
  <c r="DK122" i="6"/>
  <c r="DV13" i="6"/>
  <c r="DZ13" i="6" s="1"/>
  <c r="DH7" i="6"/>
  <c r="DH95" i="6"/>
  <c r="DV10" i="6"/>
  <c r="DZ10" i="6" s="1"/>
  <c r="DM10" i="6"/>
  <c r="DY32" i="6"/>
  <c r="DL32" i="6"/>
  <c r="DN32" i="6" s="1"/>
  <c r="EA73" i="6"/>
  <c r="DY89" i="6"/>
  <c r="DL89" i="6"/>
  <c r="DN89" i="6" s="1"/>
  <c r="DY83" i="6"/>
  <c r="DL83" i="6"/>
  <c r="DN83" i="6" s="1"/>
  <c r="DY72" i="6"/>
  <c r="DL72" i="6"/>
  <c r="DH89" i="6"/>
  <c r="DH83" i="6"/>
  <c r="DY120" i="6"/>
  <c r="DL120" i="6"/>
  <c r="DN120" i="6" s="1"/>
  <c r="DY119" i="6"/>
  <c r="DL119" i="6"/>
  <c r="DN119" i="6" s="1"/>
  <c r="DY36" i="6"/>
  <c r="DL36" i="6"/>
  <c r="DN36" i="6" s="1"/>
  <c r="DY25" i="6"/>
  <c r="DL25" i="6"/>
  <c r="DN25" i="6" s="1"/>
  <c r="DY90" i="6"/>
  <c r="DL90" i="6"/>
  <c r="DN90" i="6" s="1"/>
  <c r="DY27" i="6"/>
  <c r="DL27" i="6"/>
  <c r="DN27" i="6" s="1"/>
  <c r="DY33" i="6"/>
  <c r="DL33" i="6"/>
  <c r="DN33" i="6" s="1"/>
  <c r="DY6" i="6"/>
  <c r="DL6" i="6"/>
  <c r="DN6" i="6" s="1"/>
  <c r="DY7" i="6"/>
  <c r="DL7" i="6"/>
  <c r="DN7" i="6" s="1"/>
  <c r="DY28" i="6"/>
  <c r="DL28" i="6"/>
  <c r="DN28" i="6" s="1"/>
  <c r="DV65" i="6"/>
  <c r="DZ65" i="6" s="1"/>
  <c r="DY95" i="6"/>
  <c r="DL95" i="6"/>
  <c r="DN95" i="6" s="1"/>
  <c r="BZ122" i="10"/>
  <c r="DD27" i="10"/>
  <c r="DD27" i="9"/>
  <c r="DD28" i="10"/>
  <c r="DD28" i="9"/>
  <c r="EC77" i="6" l="1"/>
  <c r="ED77" i="6" s="1"/>
  <c r="EC52" i="6"/>
  <c r="ED52" i="6" s="1"/>
  <c r="EC17" i="6"/>
  <c r="ED17" i="6" s="1"/>
  <c r="EC55" i="6"/>
  <c r="ED55" i="6" s="1"/>
  <c r="EC13" i="6"/>
  <c r="ED13" i="6" s="1"/>
  <c r="EC11" i="6"/>
  <c r="ED11" i="6" s="1"/>
  <c r="EC111" i="6"/>
  <c r="ED111" i="6" s="1"/>
  <c r="EC93" i="6"/>
  <c r="ED93" i="6" s="1"/>
  <c r="EC110" i="6"/>
  <c r="ED110" i="6" s="1"/>
  <c r="EC100" i="6"/>
  <c r="ED100" i="6" s="1"/>
  <c r="EC82" i="6"/>
  <c r="ED82" i="6" s="1"/>
  <c r="EC94" i="6"/>
  <c r="ED94" i="6" s="1"/>
  <c r="EC61" i="6"/>
  <c r="ED61" i="6" s="1"/>
  <c r="EC68" i="6"/>
  <c r="ED68" i="6" s="1"/>
  <c r="EC104" i="6"/>
  <c r="ED104" i="6" s="1"/>
  <c r="EC101" i="6"/>
  <c r="ED101" i="6" s="1"/>
  <c r="EC50" i="6"/>
  <c r="ED50" i="6" s="1"/>
  <c r="EC112" i="6"/>
  <c r="ED112" i="6" s="1"/>
  <c r="EC78" i="6"/>
  <c r="ED78" i="6" s="1"/>
  <c r="EC49" i="6"/>
  <c r="ED49" i="6" s="1"/>
  <c r="EC85" i="6"/>
  <c r="ED85" i="6" s="1"/>
  <c r="EC54" i="6"/>
  <c r="ED54" i="6" s="1"/>
  <c r="EC60" i="6"/>
  <c r="ED60" i="6" s="1"/>
  <c r="EC116" i="6"/>
  <c r="ED116" i="6" s="1"/>
  <c r="EC47" i="6"/>
  <c r="ED47" i="6" s="1"/>
  <c r="EC53" i="6"/>
  <c r="ED53" i="6" s="1"/>
  <c r="EC37" i="6"/>
  <c r="ED37" i="6" s="1"/>
  <c r="EC39" i="6"/>
  <c r="ED39" i="6" s="1"/>
  <c r="EC92" i="6"/>
  <c r="ED92" i="6" s="1"/>
  <c r="EC107" i="6"/>
  <c r="ED107" i="6" s="1"/>
  <c r="EC62" i="6"/>
  <c r="ED62" i="6" s="1"/>
  <c r="EC98" i="6"/>
  <c r="ED98" i="6" s="1"/>
  <c r="EC114" i="6"/>
  <c r="ED114" i="6" s="1"/>
  <c r="EC74" i="6"/>
  <c r="ED74" i="6" s="1"/>
  <c r="EC59" i="6"/>
  <c r="ED59" i="6" s="1"/>
  <c r="EC69" i="6"/>
  <c r="ED69" i="6" s="1"/>
  <c r="EA48" i="6"/>
  <c r="EC48" i="6"/>
  <c r="ED48" i="6" s="1"/>
  <c r="EC84" i="6"/>
  <c r="ED84" i="6" s="1"/>
  <c r="EC106" i="6"/>
  <c r="ED106" i="6" s="1"/>
  <c r="EC58" i="6"/>
  <c r="ED58" i="6" s="1"/>
  <c r="EC38" i="6"/>
  <c r="ED38" i="6" s="1"/>
  <c r="EC79" i="6"/>
  <c r="ED79" i="6" s="1"/>
  <c r="EC117" i="6"/>
  <c r="ED117" i="6" s="1"/>
  <c r="DL122" i="6"/>
  <c r="DM122" i="6" s="1"/>
  <c r="DY122" i="6"/>
  <c r="DV83" i="6"/>
  <c r="DZ83" i="6" s="1"/>
  <c r="DM83" i="6"/>
  <c r="DM95" i="6"/>
  <c r="DV95" i="6"/>
  <c r="DZ95" i="6" s="1"/>
  <c r="DV28" i="6"/>
  <c r="DZ28" i="6" s="1"/>
  <c r="DM28" i="6"/>
  <c r="DV90" i="6"/>
  <c r="DZ90" i="6" s="1"/>
  <c r="DM90" i="6"/>
  <c r="DV36" i="6"/>
  <c r="DZ36" i="6" s="1"/>
  <c r="DM36" i="6"/>
  <c r="DM89" i="6"/>
  <c r="DV89" i="6"/>
  <c r="DZ89" i="6" s="1"/>
  <c r="DV6" i="6"/>
  <c r="DZ6" i="6" s="1"/>
  <c r="DM6" i="6"/>
  <c r="DV33" i="6"/>
  <c r="DZ33" i="6" s="1"/>
  <c r="DM33" i="6"/>
  <c r="DM7" i="6"/>
  <c r="DV7" i="6"/>
  <c r="DZ7" i="6" s="1"/>
  <c r="DM120" i="6"/>
  <c r="DV120" i="6"/>
  <c r="DZ120" i="6" s="1"/>
  <c r="DV119" i="6"/>
  <c r="DZ119" i="6" s="1"/>
  <c r="DM119" i="6"/>
  <c r="DV27" i="6"/>
  <c r="DZ27" i="6" s="1"/>
  <c r="DM27" i="6"/>
  <c r="DV25" i="6"/>
  <c r="DZ25" i="6" s="1"/>
  <c r="DM25" i="6"/>
  <c r="DV72" i="6"/>
  <c r="DZ72" i="6" s="1"/>
  <c r="DV32" i="6"/>
  <c r="DZ32" i="6" s="1"/>
  <c r="DM32" i="6"/>
  <c r="EC10" i="6" l="1"/>
  <c r="ED10" i="6" s="1"/>
  <c r="EA65" i="6"/>
  <c r="EC65" i="6"/>
  <c r="ED65" i="6" s="1"/>
  <c r="DV122" i="6"/>
  <c r="EC6" i="6"/>
  <c r="ED6" i="6" s="1"/>
  <c r="EC72" i="6" l="1"/>
  <c r="ED72" i="6" s="1"/>
  <c r="EC32" i="6"/>
  <c r="ED32" i="6" s="1"/>
  <c r="EC95" i="6"/>
  <c r="ED95" i="6" s="1"/>
  <c r="EC83" i="6"/>
  <c r="ED83" i="6" s="1"/>
  <c r="EC25" i="6"/>
  <c r="ED25" i="6" s="1"/>
  <c r="EC7" i="6"/>
  <c r="ED7" i="6" s="1"/>
  <c r="EC36" i="6"/>
  <c r="ED36" i="6" s="1"/>
  <c r="EC89" i="6"/>
  <c r="ED89" i="6" s="1"/>
  <c r="EC33" i="6"/>
  <c r="ED33" i="6" s="1"/>
  <c r="EC120" i="6"/>
  <c r="ED120" i="6" s="1"/>
  <c r="EC119" i="6"/>
  <c r="ED119" i="6" s="1"/>
  <c r="EC27" i="6"/>
  <c r="ED27" i="6" s="1"/>
  <c r="EC90" i="6"/>
  <c r="ED90" i="6" s="1"/>
  <c r="EC28" i="6"/>
  <c r="ED28" i="6" s="1"/>
  <c r="DE21" i="6" l="1"/>
  <c r="DD21" i="10" l="1"/>
  <c r="DD21" i="9"/>
  <c r="DD122" i="9" s="1"/>
  <c r="AB23" i="6"/>
  <c r="DF35" i="6"/>
  <c r="DH23" i="6" l="1"/>
  <c r="DD122" i="10"/>
  <c r="AB125" i="9"/>
  <c r="AA125" i="9"/>
  <c r="Z125" i="9"/>
  <c r="Y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DC125" i="9"/>
  <c r="CX125" i="9"/>
  <c r="CS125" i="9"/>
  <c r="CI125" i="9"/>
  <c r="CH125" i="9"/>
  <c r="CD125" i="9"/>
  <c r="BV125" i="9"/>
  <c r="BP125" i="9"/>
  <c r="BO125" i="9"/>
  <c r="BN125" i="9"/>
  <c r="BM125" i="9"/>
  <c r="BL125" i="9"/>
  <c r="BK125" i="9"/>
  <c r="BJ125" i="9"/>
  <c r="BE125" i="9"/>
  <c r="BD125" i="9"/>
  <c r="BC125" i="9"/>
  <c r="BB125" i="9"/>
  <c r="BA125" i="9"/>
  <c r="AY125" i="9"/>
  <c r="AS125" i="9"/>
  <c r="AR125" i="9"/>
  <c r="AQ125" i="9"/>
  <c r="AP125" i="9"/>
  <c r="AO125" i="9"/>
  <c r="AN125" i="9"/>
  <c r="AM125" i="9"/>
  <c r="AL125" i="9"/>
  <c r="AK125" i="9"/>
  <c r="AJ125" i="9"/>
  <c r="AI125" i="9"/>
  <c r="AH125" i="9"/>
  <c r="AG125" i="9"/>
  <c r="AF125" i="9"/>
  <c r="AE125" i="9"/>
  <c r="AD125" i="9"/>
  <c r="AC125" i="9"/>
  <c r="DC117" i="10" l="1"/>
  <c r="DC109" i="10"/>
  <c r="DC101" i="10"/>
  <c r="DC93" i="10"/>
  <c r="DC85" i="10"/>
  <c r="DC77" i="10"/>
  <c r="DC69" i="10"/>
  <c r="DC61" i="10"/>
  <c r="DC53" i="10"/>
  <c r="DC45" i="10"/>
  <c r="DC37" i="10"/>
  <c r="DC29" i="10"/>
  <c r="DC21" i="10"/>
  <c r="DC13" i="10"/>
  <c r="DC5" i="10"/>
  <c r="DC116" i="10"/>
  <c r="DC108" i="10"/>
  <c r="DC100" i="10"/>
  <c r="DC92" i="10"/>
  <c r="DC84" i="10"/>
  <c r="DC76" i="10"/>
  <c r="DC68" i="10"/>
  <c r="DC60" i="10"/>
  <c r="DC52" i="10"/>
  <c r="DC44" i="10"/>
  <c r="DC36" i="10"/>
  <c r="DC28" i="10"/>
  <c r="DC20" i="10"/>
  <c r="DC12" i="10"/>
  <c r="DC4" i="10"/>
  <c r="DC115" i="10"/>
  <c r="DC107" i="10"/>
  <c r="DC99" i="10"/>
  <c r="DC91" i="10"/>
  <c r="DC83" i="10"/>
  <c r="DC75" i="10"/>
  <c r="DC67" i="10"/>
  <c r="DC59" i="10"/>
  <c r="DC51" i="10"/>
  <c r="DC43" i="10"/>
  <c r="DC35" i="10"/>
  <c r="DC27" i="10"/>
  <c r="DC19" i="10"/>
  <c r="DC11" i="10"/>
  <c r="DC114" i="10"/>
  <c r="DC106" i="10"/>
  <c r="DC98" i="10"/>
  <c r="DC90" i="10"/>
  <c r="DC82" i="10"/>
  <c r="DC74" i="10"/>
  <c r="DC66" i="10"/>
  <c r="DC58" i="10"/>
  <c r="DC50" i="10"/>
  <c r="DC42" i="10"/>
  <c r="DC34" i="10"/>
  <c r="DC26" i="10"/>
  <c r="DC18" i="10"/>
  <c r="DC10" i="10"/>
  <c r="DC121" i="10"/>
  <c r="DC113" i="10"/>
  <c r="DC105" i="10"/>
  <c r="DC97" i="10"/>
  <c r="DC89" i="10"/>
  <c r="DC81" i="10"/>
  <c r="DC73" i="10"/>
  <c r="DC65" i="10"/>
  <c r="DC57" i="10"/>
  <c r="DC49" i="10"/>
  <c r="DC41" i="10"/>
  <c r="DC33" i="10"/>
  <c r="DC25" i="10"/>
  <c r="DC17" i="10"/>
  <c r="DC9" i="10"/>
  <c r="DC120" i="10"/>
  <c r="DC112" i="10"/>
  <c r="DC104" i="10"/>
  <c r="DC96" i="10"/>
  <c r="DC88" i="10"/>
  <c r="DC80" i="10"/>
  <c r="DC72" i="10"/>
  <c r="DC64" i="10"/>
  <c r="DC56" i="10"/>
  <c r="DC48" i="10"/>
  <c r="DC40" i="10"/>
  <c r="DC32" i="10"/>
  <c r="DC24" i="10"/>
  <c r="DC16" i="10"/>
  <c r="DC8" i="10"/>
  <c r="DC119" i="10"/>
  <c r="DC111" i="10"/>
  <c r="DC103" i="10"/>
  <c r="DC95" i="10"/>
  <c r="DC87" i="10"/>
  <c r="DC79" i="10"/>
  <c r="DC71" i="10"/>
  <c r="DC63" i="10"/>
  <c r="DC55" i="10"/>
  <c r="DC47" i="10"/>
  <c r="DC39" i="10"/>
  <c r="DC31" i="10"/>
  <c r="DC23" i="10"/>
  <c r="DC15" i="10"/>
  <c r="DC7" i="10"/>
  <c r="DC118" i="10"/>
  <c r="DC110" i="10"/>
  <c r="DC102" i="10"/>
  <c r="DC94" i="10"/>
  <c r="DC86" i="10"/>
  <c r="DC78" i="10"/>
  <c r="DC70" i="10"/>
  <c r="DC62" i="10"/>
  <c r="DC54" i="10"/>
  <c r="DC46" i="10"/>
  <c r="DC38" i="10"/>
  <c r="DC30" i="10"/>
  <c r="DC22" i="10"/>
  <c r="DC14" i="10"/>
  <c r="DC6" i="10"/>
  <c r="EC23" i="6"/>
  <c r="ED23" i="6" s="1"/>
  <c r="I122" i="9"/>
  <c r="AH122" i="9"/>
  <c r="AK122" i="9"/>
  <c r="AJ122" i="9"/>
  <c r="AI122" i="9"/>
  <c r="AG122" i="9"/>
  <c r="L122" i="9"/>
  <c r="K122" i="9"/>
  <c r="AF122" i="9"/>
  <c r="DC122" i="9"/>
  <c r="Q122" i="9"/>
  <c r="BB122" i="9"/>
  <c r="BC122" i="9"/>
  <c r="V122" i="9"/>
  <c r="BN122" i="9"/>
  <c r="BL122" i="9"/>
  <c r="CI122" i="9"/>
  <c r="CD122" i="9"/>
  <c r="BM122" i="9"/>
  <c r="AY122" i="9"/>
  <c r="CH122" i="9"/>
  <c r="BV122" i="9"/>
  <c r="H122" i="9"/>
  <c r="J122" i="9"/>
  <c r="BE122" i="9"/>
  <c r="BA122" i="9"/>
  <c r="W122" i="9"/>
  <c r="BO122" i="9"/>
  <c r="CS122" i="9"/>
  <c r="AD122" i="9"/>
  <c r="AZ122" i="9"/>
  <c r="BD122" i="9"/>
  <c r="BP122" i="9"/>
  <c r="BJ122" i="9"/>
  <c r="BK122" i="9"/>
  <c r="AT122" i="9"/>
  <c r="AL122" i="9"/>
  <c r="AM122" i="9"/>
  <c r="AP122" i="9"/>
  <c r="AO122" i="9"/>
  <c r="AN122" i="9"/>
  <c r="AA122" i="9"/>
  <c r="Z122" i="9"/>
  <c r="Y122" i="9"/>
  <c r="AB122" i="9"/>
  <c r="T122" i="9"/>
  <c r="U122" i="9"/>
  <c r="S122" i="9"/>
  <c r="AC122" i="9"/>
  <c r="CX122" i="9"/>
  <c r="AQ122" i="9"/>
  <c r="AS122" i="9"/>
  <c r="AR122" i="9"/>
  <c r="P122" i="9"/>
  <c r="O122" i="9"/>
  <c r="M122" i="9"/>
  <c r="N122" i="9"/>
  <c r="G122" i="9"/>
  <c r="E122" i="9"/>
  <c r="DG121" i="6"/>
  <c r="DG121" i="10" s="1"/>
  <c r="DG120" i="6"/>
  <c r="DG120" i="10" s="1"/>
  <c r="DG119" i="6"/>
  <c r="DG119" i="10" s="1"/>
  <c r="DG118" i="6"/>
  <c r="DG118" i="10" s="1"/>
  <c r="DG117" i="6"/>
  <c r="DG117" i="10" s="1"/>
  <c r="DG116" i="6"/>
  <c r="DG116" i="10" s="1"/>
  <c r="DG115" i="6"/>
  <c r="DG115" i="10" s="1"/>
  <c r="DG114" i="6"/>
  <c r="DG114" i="10" s="1"/>
  <c r="DG113" i="6"/>
  <c r="DG113" i="10" s="1"/>
  <c r="DG112" i="6"/>
  <c r="DG112" i="10" s="1"/>
  <c r="DG111" i="6"/>
  <c r="DG111" i="10" s="1"/>
  <c r="DG110" i="6"/>
  <c r="DG110" i="10" s="1"/>
  <c r="DG109" i="6"/>
  <c r="DG109" i="10" s="1"/>
  <c r="DG108" i="6"/>
  <c r="DG108" i="10" s="1"/>
  <c r="DG107" i="6"/>
  <c r="DG107" i="10" s="1"/>
  <c r="DG106" i="6"/>
  <c r="DG106" i="10" s="1"/>
  <c r="DG105" i="6"/>
  <c r="DG105" i="10" s="1"/>
  <c r="DG104" i="6"/>
  <c r="DG104" i="10" s="1"/>
  <c r="DG103" i="6"/>
  <c r="DG103" i="10" s="1"/>
  <c r="DG102" i="6"/>
  <c r="DG102" i="10" s="1"/>
  <c r="DG101" i="6"/>
  <c r="DG101" i="10" s="1"/>
  <c r="DG100" i="6"/>
  <c r="DG100" i="10" s="1"/>
  <c r="DG99" i="6"/>
  <c r="DG99" i="10" s="1"/>
  <c r="DG98" i="6"/>
  <c r="DG98" i="10" s="1"/>
  <c r="DG97" i="6"/>
  <c r="DG97" i="10" s="1"/>
  <c r="DG96" i="6"/>
  <c r="DG96" i="10" s="1"/>
  <c r="DG95" i="6"/>
  <c r="DG95" i="10" s="1"/>
  <c r="DG94" i="6"/>
  <c r="DG94" i="10" s="1"/>
  <c r="DG93" i="6"/>
  <c r="DG93" i="10" s="1"/>
  <c r="DG92" i="6"/>
  <c r="DG92" i="10" s="1"/>
  <c r="DG91" i="6"/>
  <c r="DG91" i="10" s="1"/>
  <c r="DG90" i="6"/>
  <c r="DG90" i="10" s="1"/>
  <c r="DG89" i="6"/>
  <c r="DG89" i="10" s="1"/>
  <c r="DG88" i="6"/>
  <c r="DG88" i="10" s="1"/>
  <c r="DG87" i="6"/>
  <c r="DG87" i="10" s="1"/>
  <c r="DG86" i="6"/>
  <c r="DG86" i="10" s="1"/>
  <c r="DG85" i="6"/>
  <c r="DG85" i="10" s="1"/>
  <c r="DG84" i="6"/>
  <c r="DG84" i="10" s="1"/>
  <c r="DG83" i="6"/>
  <c r="DG83" i="10" s="1"/>
  <c r="DG82" i="6"/>
  <c r="DG82" i="10" s="1"/>
  <c r="DG81" i="6"/>
  <c r="DG81" i="10" s="1"/>
  <c r="DG80" i="6"/>
  <c r="DG80" i="10" s="1"/>
  <c r="DG79" i="6"/>
  <c r="DG79" i="10" s="1"/>
  <c r="DG78" i="6"/>
  <c r="DG78" i="10" s="1"/>
  <c r="DG77" i="6"/>
  <c r="DG77" i="10" s="1"/>
  <c r="DG76" i="6"/>
  <c r="DG76" i="10" s="1"/>
  <c r="DG75" i="6"/>
  <c r="DG75" i="10" s="1"/>
  <c r="DG74" i="6"/>
  <c r="DG74" i="10" s="1"/>
  <c r="DG73" i="6"/>
  <c r="DG73" i="10" s="1"/>
  <c r="DG72" i="6"/>
  <c r="DG72" i="10" s="1"/>
  <c r="DG71" i="6"/>
  <c r="DG71" i="10" s="1"/>
  <c r="DG70" i="6"/>
  <c r="DG70" i="10" s="1"/>
  <c r="DG69" i="6"/>
  <c r="DG69" i="10" s="1"/>
  <c r="DG68" i="6"/>
  <c r="DG68" i="10" s="1"/>
  <c r="DG67" i="6"/>
  <c r="DG67" i="10" s="1"/>
  <c r="DG66" i="6"/>
  <c r="DG66" i="10" s="1"/>
  <c r="DG65" i="6"/>
  <c r="DG65" i="10" s="1"/>
  <c r="DG64" i="6"/>
  <c r="DG64" i="10" s="1"/>
  <c r="DG63" i="6"/>
  <c r="DG63" i="10" s="1"/>
  <c r="DG62" i="6"/>
  <c r="DG62" i="10" s="1"/>
  <c r="DG61" i="6"/>
  <c r="DG61" i="10" s="1"/>
  <c r="DG60" i="6"/>
  <c r="DG60" i="10" s="1"/>
  <c r="DG59" i="6"/>
  <c r="DG59" i="10" s="1"/>
  <c r="DG58" i="6"/>
  <c r="DG58" i="10" s="1"/>
  <c r="DG57" i="6"/>
  <c r="DG57" i="10" s="1"/>
  <c r="DG56" i="6"/>
  <c r="DG56" i="10" s="1"/>
  <c r="DG55" i="6"/>
  <c r="DG55" i="10" s="1"/>
  <c r="DG54" i="6"/>
  <c r="DG54" i="10" s="1"/>
  <c r="DG53" i="6"/>
  <c r="DG53" i="10" s="1"/>
  <c r="DG52" i="6"/>
  <c r="DG52" i="10" s="1"/>
  <c r="DG51" i="6"/>
  <c r="DG51" i="10" s="1"/>
  <c r="DG50" i="6"/>
  <c r="DG50" i="10" s="1"/>
  <c r="DG49" i="6"/>
  <c r="DG49" i="10" s="1"/>
  <c r="DG48" i="6"/>
  <c r="DG48" i="10" s="1"/>
  <c r="DG47" i="6"/>
  <c r="DG47" i="10" s="1"/>
  <c r="DG46" i="6"/>
  <c r="DG46" i="10" s="1"/>
  <c r="DG45" i="6"/>
  <c r="DG45" i="10" s="1"/>
  <c r="DG44" i="6"/>
  <c r="DG44" i="10" s="1"/>
  <c r="DG43" i="6"/>
  <c r="DG43" i="10" s="1"/>
  <c r="DG42" i="6"/>
  <c r="DG42" i="10" s="1"/>
  <c r="DG41" i="6"/>
  <c r="DG41" i="10" s="1"/>
  <c r="DG40" i="6"/>
  <c r="DG40" i="10" s="1"/>
  <c r="DG39" i="6"/>
  <c r="DG39" i="10" s="1"/>
  <c r="DG38" i="6"/>
  <c r="DG38" i="10" s="1"/>
  <c r="DG37" i="6"/>
  <c r="DG37" i="10" s="1"/>
  <c r="DG36" i="6"/>
  <c r="DG36" i="10" s="1"/>
  <c r="DG34" i="6"/>
  <c r="DG34" i="10" s="1"/>
  <c r="DG33" i="6"/>
  <c r="DG33" i="10" s="1"/>
  <c r="DG32" i="6"/>
  <c r="DG32" i="10" s="1"/>
  <c r="DG31" i="6"/>
  <c r="DG31" i="10" s="1"/>
  <c r="DG30" i="6"/>
  <c r="DG30" i="10" s="1"/>
  <c r="DG29" i="6"/>
  <c r="DG29" i="10" s="1"/>
  <c r="DG27" i="6"/>
  <c r="DG27" i="10" s="1"/>
  <c r="DG26" i="6"/>
  <c r="DG26" i="10" s="1"/>
  <c r="DG25" i="6"/>
  <c r="DG25" i="10" s="1"/>
  <c r="DG24" i="6"/>
  <c r="DG24" i="10" s="1"/>
  <c r="DG23" i="6"/>
  <c r="DG23" i="10" s="1"/>
  <c r="DG22" i="6"/>
  <c r="DG22" i="10" s="1"/>
  <c r="DG21" i="6"/>
  <c r="DG21" i="10" s="1"/>
  <c r="DG20" i="6"/>
  <c r="DG20" i="10" s="1"/>
  <c r="DG19" i="6"/>
  <c r="DG19" i="10" s="1"/>
  <c r="DG18" i="6"/>
  <c r="DG18" i="10" s="1"/>
  <c r="DG17" i="6"/>
  <c r="DG17" i="10" s="1"/>
  <c r="DG15" i="6"/>
  <c r="DG15" i="10" s="1"/>
  <c r="DG14" i="6"/>
  <c r="DG14" i="10" s="1"/>
  <c r="DG13" i="6"/>
  <c r="DG13" i="10" s="1"/>
  <c r="DG12" i="6"/>
  <c r="DG12" i="10" s="1"/>
  <c r="DG11" i="6"/>
  <c r="DG11" i="10" s="1"/>
  <c r="DG10" i="6"/>
  <c r="DG10" i="10" s="1"/>
  <c r="DG9" i="6"/>
  <c r="DG9" i="10" s="1"/>
  <c r="DG8" i="6"/>
  <c r="DG8" i="10" s="1"/>
  <c r="DG7" i="6"/>
  <c r="DG7" i="10" s="1"/>
  <c r="DG6" i="6"/>
  <c r="DG6" i="10" s="1"/>
  <c r="DG5" i="6"/>
  <c r="DG5" i="10" s="1"/>
  <c r="DG4" i="6"/>
  <c r="DG4" i="10" s="1"/>
  <c r="DF121" i="6"/>
  <c r="DF120" i="6"/>
  <c r="DF119" i="6"/>
  <c r="DF118" i="6"/>
  <c r="DF117" i="6"/>
  <c r="DF116" i="6"/>
  <c r="DF115" i="6"/>
  <c r="DF114" i="6"/>
  <c r="DF113" i="6"/>
  <c r="DF112" i="6"/>
  <c r="DF111" i="6"/>
  <c r="DF110" i="6"/>
  <c r="DF109" i="6"/>
  <c r="DF108" i="6"/>
  <c r="DF107" i="6"/>
  <c r="DF106" i="6"/>
  <c r="DF105" i="6"/>
  <c r="DF104" i="6"/>
  <c r="DF103" i="6"/>
  <c r="DF102" i="6"/>
  <c r="DF101" i="6"/>
  <c r="DF100" i="6"/>
  <c r="DF99" i="6"/>
  <c r="DF98" i="6"/>
  <c r="DF97" i="6"/>
  <c r="DF96" i="6"/>
  <c r="DF95" i="6"/>
  <c r="DF94" i="6"/>
  <c r="DF93" i="6"/>
  <c r="DF92" i="6"/>
  <c r="DF91" i="6"/>
  <c r="DF90" i="6"/>
  <c r="DF89" i="6"/>
  <c r="DF88" i="6"/>
  <c r="DF87" i="6"/>
  <c r="DF86" i="6"/>
  <c r="DF85" i="6"/>
  <c r="DF84" i="6"/>
  <c r="DF83" i="6"/>
  <c r="DF82" i="6"/>
  <c r="DF81" i="6"/>
  <c r="DF80" i="6"/>
  <c r="DF79" i="6"/>
  <c r="DF78" i="6"/>
  <c r="DF77" i="6"/>
  <c r="DF76" i="6"/>
  <c r="DF75" i="6"/>
  <c r="DF74" i="6"/>
  <c r="DF73" i="6"/>
  <c r="DF72" i="6"/>
  <c r="DF71" i="6"/>
  <c r="DF70" i="6"/>
  <c r="DF69" i="6"/>
  <c r="DF68" i="6"/>
  <c r="DF67" i="6"/>
  <c r="DF66" i="6"/>
  <c r="DF65" i="6"/>
  <c r="DF64" i="6"/>
  <c r="DF63" i="6"/>
  <c r="DF62" i="6"/>
  <c r="DF61" i="6"/>
  <c r="DF60" i="6"/>
  <c r="DF59" i="6"/>
  <c r="DF58" i="6"/>
  <c r="DF57" i="6"/>
  <c r="DF56" i="6"/>
  <c r="DF55" i="6"/>
  <c r="DF54" i="6"/>
  <c r="DF53" i="6"/>
  <c r="DF52" i="6"/>
  <c r="DF51" i="6"/>
  <c r="DF50" i="6"/>
  <c r="DF49" i="6"/>
  <c r="DF48" i="6"/>
  <c r="DF47" i="6"/>
  <c r="DF46" i="6"/>
  <c r="DF45" i="6"/>
  <c r="DF44" i="6"/>
  <c r="DF43" i="6"/>
  <c r="DF42" i="6"/>
  <c r="DF41" i="6"/>
  <c r="DF40" i="6"/>
  <c r="DF39" i="6"/>
  <c r="DF38" i="6"/>
  <c r="DF37" i="6"/>
  <c r="DF36" i="6"/>
  <c r="DF34" i="6"/>
  <c r="DF33" i="6"/>
  <c r="DF32" i="6"/>
  <c r="DF31" i="6"/>
  <c r="DF30" i="6"/>
  <c r="DF29" i="6"/>
  <c r="DF28" i="6"/>
  <c r="DF27" i="6"/>
  <c r="DF26" i="6"/>
  <c r="DF25" i="6"/>
  <c r="DF24" i="6"/>
  <c r="DF23" i="6"/>
  <c r="DF22" i="6"/>
  <c r="DF21" i="6"/>
  <c r="DF20" i="6"/>
  <c r="DF19" i="6"/>
  <c r="DF18" i="6"/>
  <c r="DF17" i="6"/>
  <c r="DF15" i="6"/>
  <c r="DF14" i="6"/>
  <c r="DF13" i="6"/>
  <c r="DF12" i="6"/>
  <c r="DF11" i="6"/>
  <c r="DF10" i="6"/>
  <c r="DF9" i="6"/>
  <c r="DF8" i="6"/>
  <c r="DF7" i="6"/>
  <c r="DF6" i="6"/>
  <c r="DF5" i="6"/>
  <c r="DF4" i="6"/>
  <c r="DE54" i="10" l="1"/>
  <c r="DF54" i="10"/>
  <c r="DF118" i="10"/>
  <c r="DE118" i="10"/>
  <c r="DE63" i="10"/>
  <c r="DF63" i="10"/>
  <c r="DI63" i="10" s="1"/>
  <c r="DE8" i="10"/>
  <c r="DF8" i="10"/>
  <c r="DH8" i="10" s="1"/>
  <c r="DE72" i="10"/>
  <c r="DF72" i="10"/>
  <c r="DF17" i="10"/>
  <c r="DE17" i="10"/>
  <c r="DF81" i="10"/>
  <c r="DE81" i="10"/>
  <c r="DF26" i="10"/>
  <c r="DH26" i="10" s="1"/>
  <c r="DE26" i="10"/>
  <c r="DF90" i="10"/>
  <c r="DE90" i="10"/>
  <c r="DF43" i="10"/>
  <c r="DE43" i="10"/>
  <c r="DE107" i="10"/>
  <c r="DF107" i="10"/>
  <c r="DH107" i="10" s="1"/>
  <c r="DF52" i="10"/>
  <c r="DH52" i="10" s="1"/>
  <c r="DE52" i="10"/>
  <c r="DF116" i="10"/>
  <c r="DE116" i="10"/>
  <c r="DF61" i="10"/>
  <c r="DE61" i="10"/>
  <c r="DE62" i="10"/>
  <c r="DF62" i="10"/>
  <c r="DH62" i="10" s="1"/>
  <c r="DE7" i="10"/>
  <c r="DF7" i="10"/>
  <c r="DI7" i="10" s="1"/>
  <c r="DF71" i="10"/>
  <c r="DH71" i="10" s="1"/>
  <c r="DE71" i="10"/>
  <c r="DE16" i="10"/>
  <c r="DF16" i="10"/>
  <c r="DF80" i="10"/>
  <c r="DH80" i="10" s="1"/>
  <c r="DE80" i="10"/>
  <c r="DE25" i="10"/>
  <c r="DF25" i="10"/>
  <c r="DI25" i="10" s="1"/>
  <c r="DE89" i="10"/>
  <c r="DF89" i="10"/>
  <c r="DH89" i="10" s="1"/>
  <c r="DF34" i="10"/>
  <c r="DE34" i="10"/>
  <c r="DF98" i="10"/>
  <c r="DI98" i="10" s="1"/>
  <c r="DE98" i="10"/>
  <c r="DF51" i="10"/>
  <c r="DH51" i="10" s="1"/>
  <c r="DE51" i="10"/>
  <c r="DF115" i="10"/>
  <c r="DI115" i="10" s="1"/>
  <c r="DE115" i="10"/>
  <c r="DF60" i="10"/>
  <c r="DI60" i="10" s="1"/>
  <c r="DE60" i="10"/>
  <c r="DE5" i="10"/>
  <c r="DF5" i="10"/>
  <c r="DH5" i="10" s="1"/>
  <c r="DE69" i="10"/>
  <c r="DF69" i="10"/>
  <c r="DH69" i="10" s="1"/>
  <c r="DF6" i="10"/>
  <c r="DI6" i="10" s="1"/>
  <c r="DE6" i="10"/>
  <c r="DE70" i="10"/>
  <c r="DF70" i="10"/>
  <c r="DE15" i="10"/>
  <c r="DF15" i="10"/>
  <c r="DH15" i="10" s="1"/>
  <c r="DF79" i="10"/>
  <c r="DH79" i="10" s="1"/>
  <c r="DE79" i="10"/>
  <c r="DE24" i="10"/>
  <c r="DF24" i="10"/>
  <c r="DI24" i="10" s="1"/>
  <c r="DF88" i="10"/>
  <c r="DH88" i="10" s="1"/>
  <c r="DE88" i="10"/>
  <c r="DF33" i="10"/>
  <c r="DI33" i="10" s="1"/>
  <c r="DE33" i="10"/>
  <c r="DE97" i="10"/>
  <c r="DF97" i="10"/>
  <c r="DH97" i="10" s="1"/>
  <c r="DF42" i="10"/>
  <c r="DI42" i="10" s="1"/>
  <c r="DE42" i="10"/>
  <c r="DF106" i="10"/>
  <c r="DH106" i="10" s="1"/>
  <c r="DE106" i="10"/>
  <c r="DF59" i="10"/>
  <c r="DI59" i="10" s="1"/>
  <c r="DE59" i="10"/>
  <c r="DC122" i="10"/>
  <c r="DF4" i="10"/>
  <c r="DH4" i="10" s="1"/>
  <c r="DE4" i="10"/>
  <c r="DF68" i="10"/>
  <c r="DH68" i="10" s="1"/>
  <c r="DE68" i="10"/>
  <c r="DE13" i="10"/>
  <c r="DF13" i="10"/>
  <c r="DH13" i="10" s="1"/>
  <c r="DF77" i="10"/>
  <c r="DH77" i="10" s="1"/>
  <c r="DE77" i="10"/>
  <c r="DF14" i="10"/>
  <c r="DI14" i="10" s="1"/>
  <c r="DE14" i="10"/>
  <c r="DF78" i="10"/>
  <c r="DI78" i="10" s="1"/>
  <c r="DE78" i="10"/>
  <c r="DE23" i="10"/>
  <c r="DF23" i="10"/>
  <c r="DI23" i="10" s="1"/>
  <c r="DE87" i="10"/>
  <c r="DF87" i="10"/>
  <c r="DI87" i="10" s="1"/>
  <c r="DE32" i="10"/>
  <c r="DF32" i="10"/>
  <c r="DI32" i="10" s="1"/>
  <c r="DE96" i="10"/>
  <c r="DF96" i="10"/>
  <c r="DH96" i="10" s="1"/>
  <c r="DF41" i="10"/>
  <c r="DE41" i="10"/>
  <c r="DF105" i="10"/>
  <c r="DH105" i="10" s="1"/>
  <c r="DE105" i="10"/>
  <c r="DF50" i="10"/>
  <c r="DH50" i="10" s="1"/>
  <c r="DE50" i="10"/>
  <c r="DE114" i="10"/>
  <c r="DF114" i="10"/>
  <c r="DI114" i="10" s="1"/>
  <c r="DE67" i="10"/>
  <c r="DF67" i="10"/>
  <c r="DI67" i="10" s="1"/>
  <c r="DE12" i="10"/>
  <c r="DF12" i="10"/>
  <c r="DH12" i="10" s="1"/>
  <c r="DF76" i="10"/>
  <c r="DI76" i="10" s="1"/>
  <c r="DE76" i="10"/>
  <c r="DE21" i="10"/>
  <c r="DF21" i="10"/>
  <c r="DH21" i="10" s="1"/>
  <c r="DF85" i="10"/>
  <c r="DE85" i="10"/>
  <c r="DE22" i="10"/>
  <c r="DF22" i="10"/>
  <c r="DI22" i="10" s="1"/>
  <c r="DF86" i="10"/>
  <c r="DH86" i="10" s="1"/>
  <c r="DE86" i="10"/>
  <c r="DF31" i="10"/>
  <c r="DI31" i="10" s="1"/>
  <c r="DE31" i="10"/>
  <c r="DE95" i="10"/>
  <c r="DF95" i="10"/>
  <c r="DH95" i="10" s="1"/>
  <c r="DE40" i="10"/>
  <c r="DF40" i="10"/>
  <c r="DH40" i="10" s="1"/>
  <c r="DE104" i="10"/>
  <c r="DF104" i="10"/>
  <c r="DH104" i="10" s="1"/>
  <c r="DE49" i="10"/>
  <c r="DF49" i="10"/>
  <c r="DH49" i="10" s="1"/>
  <c r="DF113" i="10"/>
  <c r="DE113" i="10"/>
  <c r="DE58" i="10"/>
  <c r="DF58" i="10"/>
  <c r="DH58" i="10" s="1"/>
  <c r="DE11" i="10"/>
  <c r="DF11" i="10"/>
  <c r="DH11" i="10" s="1"/>
  <c r="DE75" i="10"/>
  <c r="DF75" i="10"/>
  <c r="DH75" i="10" s="1"/>
  <c r="DF20" i="10"/>
  <c r="DE20" i="10"/>
  <c r="DE84" i="10"/>
  <c r="DF84" i="10"/>
  <c r="DH84" i="10" s="1"/>
  <c r="DF29" i="10"/>
  <c r="DI29" i="10" s="1"/>
  <c r="DE29" i="10"/>
  <c r="DF93" i="10"/>
  <c r="DH93" i="10" s="1"/>
  <c r="DE93" i="10"/>
  <c r="DF30" i="10"/>
  <c r="DE30" i="10"/>
  <c r="DE94" i="10"/>
  <c r="DF94" i="10"/>
  <c r="DI94" i="10" s="1"/>
  <c r="DE39" i="10"/>
  <c r="DF39" i="10"/>
  <c r="DH39" i="10" s="1"/>
  <c r="DF103" i="10"/>
  <c r="DH103" i="10" s="1"/>
  <c r="DE103" i="10"/>
  <c r="DE48" i="10"/>
  <c r="DF48" i="10"/>
  <c r="DH48" i="10" s="1"/>
  <c r="DF112" i="10"/>
  <c r="DH112" i="10" s="1"/>
  <c r="DE112" i="10"/>
  <c r="DE57" i="10"/>
  <c r="DF57" i="10"/>
  <c r="DH57" i="10" s="1"/>
  <c r="DF121" i="10"/>
  <c r="DH121" i="10" s="1"/>
  <c r="DE121" i="10"/>
  <c r="DF66" i="10"/>
  <c r="DE66" i="10"/>
  <c r="DF19" i="10"/>
  <c r="DH19" i="10" s="1"/>
  <c r="DE19" i="10"/>
  <c r="DF83" i="10"/>
  <c r="DH83" i="10" s="1"/>
  <c r="DE83" i="10"/>
  <c r="DE28" i="10"/>
  <c r="DF28" i="10"/>
  <c r="DE92" i="10"/>
  <c r="DF92" i="10"/>
  <c r="DH92" i="10" s="1"/>
  <c r="DE37" i="10"/>
  <c r="DF37" i="10"/>
  <c r="DH37" i="10" s="1"/>
  <c r="DF101" i="10"/>
  <c r="DH101" i="10" s="1"/>
  <c r="DE101" i="10"/>
  <c r="DE38" i="10"/>
  <c r="DF38" i="10"/>
  <c r="DH38" i="10" s="1"/>
  <c r="DF102" i="10"/>
  <c r="DE102" i="10"/>
  <c r="DE47" i="10"/>
  <c r="DF47" i="10"/>
  <c r="DI47" i="10" s="1"/>
  <c r="DE111" i="10"/>
  <c r="DF111" i="10"/>
  <c r="DH111" i="10" s="1"/>
  <c r="DE56" i="10"/>
  <c r="DF56" i="10"/>
  <c r="DI56" i="10" s="1"/>
  <c r="DE120" i="10"/>
  <c r="DF120" i="10"/>
  <c r="DH120" i="10" s="1"/>
  <c r="DE65" i="10"/>
  <c r="DF65" i="10"/>
  <c r="DH65" i="10" s="1"/>
  <c r="DE10" i="10"/>
  <c r="DF10" i="10"/>
  <c r="DH10" i="10" s="1"/>
  <c r="DF74" i="10"/>
  <c r="DH74" i="10" s="1"/>
  <c r="DE74" i="10"/>
  <c r="DE27" i="10"/>
  <c r="DF27" i="10"/>
  <c r="DH27" i="10" s="1"/>
  <c r="DE91" i="10"/>
  <c r="DF91" i="10"/>
  <c r="DI91" i="10" s="1"/>
  <c r="DF36" i="10"/>
  <c r="DI36" i="10" s="1"/>
  <c r="DE36" i="10"/>
  <c r="DF100" i="10"/>
  <c r="DH100" i="10" s="1"/>
  <c r="DE100" i="10"/>
  <c r="DE45" i="10"/>
  <c r="DF45" i="10"/>
  <c r="DH45" i="10" s="1"/>
  <c r="DF109" i="10"/>
  <c r="DH109" i="10" s="1"/>
  <c r="DE109" i="10"/>
  <c r="DF46" i="10"/>
  <c r="DI46" i="10" s="1"/>
  <c r="DE46" i="10"/>
  <c r="DF110" i="10"/>
  <c r="DH110" i="10" s="1"/>
  <c r="DE110" i="10"/>
  <c r="DF55" i="10"/>
  <c r="DE55" i="10"/>
  <c r="DF119" i="10"/>
  <c r="DI119" i="10" s="1"/>
  <c r="DE119" i="10"/>
  <c r="DE64" i="10"/>
  <c r="DF64" i="10"/>
  <c r="DH64" i="10" s="1"/>
  <c r="DE9" i="10"/>
  <c r="DF9" i="10"/>
  <c r="DH9" i="10" s="1"/>
  <c r="DE73" i="10"/>
  <c r="DF73" i="10"/>
  <c r="DH73" i="10" s="1"/>
  <c r="DF18" i="10"/>
  <c r="DI18" i="10" s="1"/>
  <c r="DE18" i="10"/>
  <c r="DE82" i="10"/>
  <c r="DF82" i="10"/>
  <c r="DH82" i="10" s="1"/>
  <c r="DE35" i="10"/>
  <c r="DF35" i="10"/>
  <c r="DF99" i="10"/>
  <c r="DE99" i="10"/>
  <c r="DF44" i="10"/>
  <c r="DI44" i="10" s="1"/>
  <c r="DE44" i="10"/>
  <c r="DE108" i="10"/>
  <c r="DF108" i="10"/>
  <c r="DI108" i="10" s="1"/>
  <c r="DF53" i="10"/>
  <c r="DI53" i="10" s="1"/>
  <c r="DE53" i="10"/>
  <c r="DE117" i="10"/>
  <c r="DF117" i="10"/>
  <c r="DH117" i="10" s="1"/>
  <c r="DG28" i="6"/>
  <c r="DG28" i="10" s="1"/>
  <c r="DI21" i="10"/>
  <c r="DI30" i="10"/>
  <c r="DH30" i="10"/>
  <c r="DH55" i="10"/>
  <c r="DI55" i="10"/>
  <c r="DH102" i="10"/>
  <c r="DI102" i="10"/>
  <c r="DI72" i="10"/>
  <c r="DH72" i="10"/>
  <c r="DI80" i="10"/>
  <c r="DH41" i="10"/>
  <c r="DI41" i="10"/>
  <c r="DH81" i="10"/>
  <c r="DI81" i="10"/>
  <c r="DI89" i="10"/>
  <c r="DH113" i="10"/>
  <c r="DI113" i="10"/>
  <c r="DH70" i="10"/>
  <c r="DI70" i="10"/>
  <c r="DH66" i="10"/>
  <c r="DI66" i="10"/>
  <c r="DH90" i="10"/>
  <c r="DI90" i="10"/>
  <c r="DH98" i="10"/>
  <c r="DH114" i="10"/>
  <c r="DH54" i="10"/>
  <c r="DI54" i="10"/>
  <c r="DH118" i="10"/>
  <c r="DI118" i="10"/>
  <c r="DI17" i="10"/>
  <c r="DH17" i="10"/>
  <c r="DI34" i="10"/>
  <c r="DH34" i="10"/>
  <c r="DH43" i="10"/>
  <c r="DI43" i="10"/>
  <c r="DH59" i="10"/>
  <c r="DH99" i="10"/>
  <c r="DI99" i="10"/>
  <c r="DI107" i="10"/>
  <c r="DI20" i="10"/>
  <c r="DH20" i="10"/>
  <c r="DH60" i="10"/>
  <c r="DH116" i="10"/>
  <c r="DI116" i="10"/>
  <c r="DH53" i="10"/>
  <c r="DH61" i="10"/>
  <c r="DI61" i="10"/>
  <c r="DH85" i="10"/>
  <c r="DI85" i="10"/>
  <c r="DE122" i="9"/>
  <c r="DH122" i="9" s="1"/>
  <c r="F122" i="9"/>
  <c r="AI122" i="6"/>
  <c r="AH122" i="6"/>
  <c r="AK122" i="6"/>
  <c r="AJ122" i="6"/>
  <c r="AG122" i="6"/>
  <c r="L122" i="6"/>
  <c r="K122" i="6"/>
  <c r="AF122" i="6"/>
  <c r="DD122" i="6"/>
  <c r="Q122" i="6"/>
  <c r="BU122" i="6"/>
  <c r="BC122" i="6"/>
  <c r="BD122" i="6"/>
  <c r="V122" i="6"/>
  <c r="BO122" i="6"/>
  <c r="I122" i="6"/>
  <c r="BM122" i="6"/>
  <c r="CJ122" i="6"/>
  <c r="CE122" i="6"/>
  <c r="BN122" i="6"/>
  <c r="AZ122" i="6"/>
  <c r="CI122" i="6"/>
  <c r="BW122" i="6"/>
  <c r="H122" i="6"/>
  <c r="J122" i="6"/>
  <c r="BF122" i="6"/>
  <c r="BB122" i="6"/>
  <c r="BP122" i="6"/>
  <c r="CT122" i="6"/>
  <c r="BI122" i="6"/>
  <c r="CL122" i="6"/>
  <c r="CG122" i="6"/>
  <c r="BG122" i="6"/>
  <c r="BJ122" i="6"/>
  <c r="CM122" i="6"/>
  <c r="AY122" i="6"/>
  <c r="AX122" i="6"/>
  <c r="AW122" i="6"/>
  <c r="CW122" i="6"/>
  <c r="CQ122" i="6"/>
  <c r="BV122" i="6"/>
  <c r="CC122" i="6"/>
  <c r="DC122" i="6"/>
  <c r="DB122" i="6"/>
  <c r="CK122" i="6"/>
  <c r="CB122" i="6"/>
  <c r="CP122" i="6"/>
  <c r="BX122" i="6"/>
  <c r="CN122" i="6"/>
  <c r="BH122" i="6"/>
  <c r="CA122" i="6"/>
  <c r="BS122" i="6"/>
  <c r="BT122" i="6"/>
  <c r="CD122" i="6"/>
  <c r="DA122" i="6"/>
  <c r="CS122" i="6"/>
  <c r="CU122" i="6"/>
  <c r="CZ122" i="6"/>
  <c r="CO122" i="6"/>
  <c r="CX122" i="6"/>
  <c r="BY122" i="6"/>
  <c r="BZ122" i="6"/>
  <c r="CR122" i="6"/>
  <c r="AD122" i="6"/>
  <c r="BA122" i="6"/>
  <c r="BE122" i="6"/>
  <c r="BQ122" i="6"/>
  <c r="BK122" i="6"/>
  <c r="BL122" i="6"/>
  <c r="AT122" i="6"/>
  <c r="AL122" i="6"/>
  <c r="AM122" i="6"/>
  <c r="AP122" i="6"/>
  <c r="AO122" i="6"/>
  <c r="AN122" i="6"/>
  <c r="AA122" i="6"/>
  <c r="Z122" i="6"/>
  <c r="Y122" i="6"/>
  <c r="AB122" i="6"/>
  <c r="T122" i="6"/>
  <c r="U122" i="6"/>
  <c r="S122" i="6"/>
  <c r="AC122" i="6"/>
  <c r="CY122" i="6"/>
  <c r="AQ122" i="6"/>
  <c r="AS122" i="6"/>
  <c r="AR122" i="6"/>
  <c r="P122" i="6"/>
  <c r="O122" i="6"/>
  <c r="M122" i="6"/>
  <c r="N122" i="6"/>
  <c r="G122" i="6"/>
  <c r="E122" i="6"/>
  <c r="K120" i="5"/>
  <c r="P120" i="5"/>
  <c r="W120" i="5"/>
  <c r="O120" i="5"/>
  <c r="H120" i="5"/>
  <c r="M120" i="5"/>
  <c r="U120" i="5"/>
  <c r="V120" i="5"/>
  <c r="J120" i="5"/>
  <c r="T120" i="5"/>
  <c r="L120" i="5"/>
  <c r="I120" i="5"/>
  <c r="X120" i="5"/>
  <c r="R120" i="5"/>
  <c r="N120" i="5"/>
  <c r="S120" i="5"/>
  <c r="Q120" i="5"/>
  <c r="DH78" i="10" l="1"/>
  <c r="DI93" i="10"/>
  <c r="DI68" i="10"/>
  <c r="DH24" i="10"/>
  <c r="DI13" i="10"/>
  <c r="DI27" i="10"/>
  <c r="DH56" i="10"/>
  <c r="DI96" i="10"/>
  <c r="DI106" i="10"/>
  <c r="DI88" i="10"/>
  <c r="DI38" i="10"/>
  <c r="DI9" i="10"/>
  <c r="DI75" i="10"/>
  <c r="DI49" i="10"/>
  <c r="DH115" i="10"/>
  <c r="DH6" i="10"/>
  <c r="DH42" i="10"/>
  <c r="DI92" i="10"/>
  <c r="DH67" i="10"/>
  <c r="DH33" i="10"/>
  <c r="DH32" i="10"/>
  <c r="DI48" i="10"/>
  <c r="DI74" i="10"/>
  <c r="DI104" i="10"/>
  <c r="DI11" i="10"/>
  <c r="DI121" i="10"/>
  <c r="DI111" i="10"/>
  <c r="DI10" i="10"/>
  <c r="DH31" i="10"/>
  <c r="DI37" i="10"/>
  <c r="DI109" i="10"/>
  <c r="DH63" i="10"/>
  <c r="DH94" i="10"/>
  <c r="DH108" i="10"/>
  <c r="DH44" i="10"/>
  <c r="DI65" i="10"/>
  <c r="DI110" i="10"/>
  <c r="DI103" i="10"/>
  <c r="DH47" i="10"/>
  <c r="DI100" i="10"/>
  <c r="DI77" i="10"/>
  <c r="DI19" i="10"/>
  <c r="DI112" i="10"/>
  <c r="DH87" i="10"/>
  <c r="DI40" i="10"/>
  <c r="DH91" i="10"/>
  <c r="DI105" i="10"/>
  <c r="DI79" i="10"/>
  <c r="DI5" i="10"/>
  <c r="DI69" i="10"/>
  <c r="DI26" i="10"/>
  <c r="DI84" i="10"/>
  <c r="DH22" i="10"/>
  <c r="DI12" i="10"/>
  <c r="DI51" i="10"/>
  <c r="DI58" i="10"/>
  <c r="DI8" i="10"/>
  <c r="DH7" i="10"/>
  <c r="DI101" i="10"/>
  <c r="DI97" i="10"/>
  <c r="DH46" i="10"/>
  <c r="DH25" i="10"/>
  <c r="DH76" i="10"/>
  <c r="DH14" i="10"/>
  <c r="DI86" i="10"/>
  <c r="DH28" i="10"/>
  <c r="DI95" i="10"/>
  <c r="DI45" i="10"/>
  <c r="DI73" i="10"/>
  <c r="DI120" i="10"/>
  <c r="DI117" i="10"/>
  <c r="DH36" i="10"/>
  <c r="DH23" i="10"/>
  <c r="DH119" i="10"/>
  <c r="DI52" i="10"/>
  <c r="DH18" i="10"/>
  <c r="DI83" i="10"/>
  <c r="DI82" i="10"/>
  <c r="DI50" i="10"/>
  <c r="DI15" i="10"/>
  <c r="DI57" i="10"/>
  <c r="DI62" i="10"/>
  <c r="DI64" i="10"/>
  <c r="DI71" i="10"/>
  <c r="DI39" i="10"/>
  <c r="DI4" i="10"/>
  <c r="DH29" i="10"/>
  <c r="DF122" i="10"/>
  <c r="DE122" i="10"/>
  <c r="DI28" i="10"/>
  <c r="DG35" i="6"/>
  <c r="DG35" i="10" s="1"/>
  <c r="DH35" i="10" s="1"/>
  <c r="DE122" i="6"/>
  <c r="F122" i="6"/>
  <c r="Y120" i="5"/>
  <c r="DI35" i="10" l="1"/>
  <c r="W16" i="6" l="1"/>
  <c r="DH16" i="6" l="1"/>
  <c r="DH122" i="6" s="1"/>
  <c r="EC16" i="6"/>
  <c r="ED16" i="6" s="1"/>
  <c r="W122" i="6"/>
  <c r="DG16" i="6"/>
  <c r="DF16" i="6"/>
  <c r="DN122" i="6" l="1"/>
  <c r="EC122" i="6" s="1"/>
  <c r="ED122" i="6" s="1"/>
  <c r="DF122" i="6"/>
  <c r="DG122" i="6"/>
  <c r="DG16" i="10"/>
  <c r="DH16" i="10" l="1"/>
  <c r="DI16" i="10"/>
  <c r="DG122" i="10"/>
  <c r="DI122" i="10" l="1"/>
  <c r="DH122" i="10"/>
  <c r="DW4" i="6"/>
  <c r="EA4" i="6" s="1"/>
  <c r="DW5" i="6"/>
  <c r="EA5" i="6" s="1"/>
  <c r="DW85" i="6"/>
  <c r="EA85" i="6"/>
  <c r="DW93" i="6"/>
  <c r="EA93" i="6"/>
  <c r="DW94" i="6"/>
  <c r="EA94" i="6"/>
  <c r="DW27" i="6"/>
  <c r="EA27" i="6" s="1"/>
  <c r="DW24" i="6"/>
  <c r="EA24" i="6"/>
  <c r="DW118" i="6"/>
  <c r="EA118" i="6"/>
  <c r="DW60" i="6"/>
  <c r="EA60" i="6"/>
  <c r="DW6" i="6"/>
  <c r="EA6" i="6" s="1"/>
  <c r="DZ122" i="6"/>
  <c r="DW122" i="6" s="1"/>
  <c r="DW82" i="6"/>
  <c r="EA82" i="6" s="1"/>
  <c r="DW28" i="6"/>
  <c r="EA28" i="6" s="1"/>
  <c r="DW71" i="6"/>
  <c r="EA71" i="6"/>
  <c r="DW43" i="6"/>
  <c r="EA43" i="6"/>
  <c r="DW31" i="6"/>
  <c r="EA31" i="6" s="1"/>
  <c r="DW103" i="6"/>
  <c r="EA103" i="6"/>
  <c r="DW52" i="6"/>
  <c r="EA52" i="6"/>
  <c r="DW26" i="6"/>
  <c r="EA26" i="6"/>
  <c r="DW119" i="6"/>
  <c r="EA119" i="6" s="1"/>
  <c r="DW56" i="6"/>
  <c r="EA56" i="6"/>
  <c r="DW62" i="6"/>
  <c r="EA62" i="6"/>
  <c r="DW66" i="6"/>
  <c r="EA66" i="6"/>
  <c r="DW44" i="6"/>
  <c r="EA44" i="6" s="1"/>
  <c r="DW54" i="6"/>
  <c r="EA54" i="6"/>
  <c r="DW57" i="6"/>
  <c r="EA57" i="6"/>
  <c r="DW95" i="6"/>
  <c r="EA95" i="6"/>
  <c r="DW39" i="6"/>
  <c r="EA39" i="6" s="1"/>
  <c r="DW42" i="6"/>
  <c r="EA42" i="6"/>
  <c r="DW75" i="6"/>
  <c r="EA75" i="6"/>
  <c r="DW69" i="6"/>
  <c r="EA69" i="6"/>
  <c r="DW7" i="6"/>
  <c r="EA7" i="6" s="1"/>
  <c r="DW104" i="6"/>
  <c r="EA104" i="6"/>
  <c r="DW83" i="6"/>
  <c r="EA83" i="6"/>
  <c r="DW81" i="6"/>
  <c r="EA81" i="6"/>
  <c r="DW32" i="6"/>
  <c r="EA32" i="6" s="1"/>
  <c r="DW84" i="6"/>
  <c r="EA84" i="6"/>
  <c r="DW99" i="6"/>
  <c r="EA99" i="6"/>
  <c r="DW97" i="6"/>
  <c r="EA97" i="6"/>
  <c r="DW114" i="6"/>
  <c r="EA114" i="6" s="1"/>
  <c r="DW100" i="6"/>
  <c r="EA100" i="6"/>
  <c r="DW88" i="6"/>
  <c r="EA88" i="6"/>
  <c r="DW102" i="6"/>
  <c r="EA102" i="6"/>
  <c r="DW106" i="6"/>
  <c r="EA106" i="6" s="1"/>
  <c r="DW111" i="6"/>
  <c r="EA111" i="6"/>
  <c r="DW64" i="6"/>
  <c r="EA64" i="6"/>
  <c r="DW10" i="6"/>
  <c r="EA10" i="6"/>
  <c r="DW40" i="6"/>
  <c r="EA40" i="6" s="1"/>
  <c r="DW74" i="6"/>
  <c r="EA74" i="6"/>
  <c r="DW19" i="6"/>
  <c r="EA19" i="6"/>
  <c r="DW29" i="6"/>
  <c r="EA29" i="6"/>
  <c r="DW11" i="6"/>
  <c r="EA11" i="6" s="1"/>
  <c r="DW13" i="6"/>
  <c r="EA13" i="6" s="1"/>
  <c r="DW96" i="6"/>
  <c r="EA96" i="6"/>
  <c r="DW79" i="6"/>
  <c r="EA79" i="6"/>
  <c r="DW116" i="6"/>
  <c r="EA116" i="6" s="1"/>
  <c r="DW101" i="6"/>
  <c r="EA101" i="6"/>
  <c r="DW89" i="6"/>
  <c r="EA89" i="6"/>
  <c r="DW55" i="6"/>
  <c r="EA55" i="6"/>
  <c r="DW59" i="6"/>
  <c r="EA59" i="6" s="1"/>
  <c r="DW20" i="6"/>
  <c r="EA20" i="6"/>
  <c r="DW9" i="6"/>
  <c r="EA9" i="6"/>
  <c r="DW78" i="6"/>
  <c r="EA78" i="6"/>
  <c r="DW67" i="6"/>
  <c r="EA67" i="6" s="1"/>
  <c r="DW38" i="6"/>
  <c r="EA38" i="6"/>
  <c r="DW12" i="6"/>
  <c r="EA12" i="6"/>
  <c r="DW112" i="6"/>
  <c r="EA112" i="6" s="1"/>
  <c r="DW36" i="6"/>
  <c r="EA36" i="6" s="1"/>
  <c r="DW58" i="6"/>
  <c r="EA58" i="6"/>
  <c r="DW113" i="6"/>
  <c r="EA113" i="6"/>
  <c r="DW25" i="6"/>
  <c r="EA25" i="6"/>
  <c r="DW61" i="6"/>
  <c r="EA61" i="6" s="1"/>
  <c r="DW92" i="6"/>
  <c r="EA92" i="6"/>
  <c r="DW105" i="6"/>
  <c r="EA105" i="6"/>
  <c r="DW41" i="6"/>
  <c r="EA41" i="6"/>
  <c r="DW37" i="6"/>
  <c r="EA37" i="6" s="1"/>
  <c r="DW47" i="6"/>
  <c r="EA47" i="6"/>
  <c r="DW21" i="6"/>
  <c r="EA21" i="6"/>
  <c r="DW15" i="6"/>
  <c r="EA15" i="6"/>
  <c r="DW17" i="6"/>
  <c r="EA17" i="6" s="1"/>
  <c r="DW90" i="6"/>
  <c r="EA90" i="6" s="1"/>
  <c r="DW35" i="6"/>
  <c r="EA35" i="6"/>
  <c r="DW16" i="6"/>
  <c r="EA16" i="6"/>
  <c r="DW68" i="6"/>
  <c r="EA68" i="6" s="1"/>
  <c r="DW115" i="6"/>
  <c r="EA115" i="6" s="1"/>
  <c r="DW120" i="6"/>
  <c r="EA120" i="6"/>
  <c r="DW18" i="6"/>
  <c r="EA18" i="6"/>
  <c r="DW63" i="6"/>
  <c r="EA63" i="6"/>
  <c r="DW109" i="6"/>
  <c r="EA109" i="6"/>
  <c r="DW51" i="6"/>
  <c r="EA51" i="6"/>
  <c r="DW108" i="6"/>
  <c r="EA108" i="6"/>
  <c r="DW110" i="6"/>
  <c r="EA110" i="6"/>
  <c r="DW86" i="6"/>
  <c r="EA86" i="6"/>
  <c r="DW46" i="6"/>
  <c r="EA46" i="6"/>
  <c r="DW87" i="6"/>
  <c r="EA87" i="6"/>
  <c r="DW117" i="6"/>
  <c r="EA117" i="6"/>
  <c r="DW34" i="6"/>
  <c r="EA34" i="6"/>
  <c r="DW50" i="6"/>
  <c r="EA50" i="6"/>
  <c r="DW76" i="6"/>
  <c r="EA76" i="6"/>
  <c r="DW80" i="6"/>
  <c r="EA80" i="6"/>
  <c r="DW53" i="6"/>
  <c r="EA53" i="6"/>
  <c r="DW70" i="6"/>
  <c r="EA70" i="6"/>
  <c r="DW14" i="6"/>
  <c r="EA14" i="6"/>
  <c r="DW45" i="6"/>
  <c r="EA45" i="6"/>
  <c r="DW49" i="6"/>
  <c r="EA49" i="6"/>
  <c r="DW77" i="6"/>
  <c r="EA77" i="6"/>
  <c r="DW107" i="6"/>
  <c r="EA107" i="6"/>
  <c r="DW98" i="6"/>
  <c r="EA98" i="6"/>
  <c r="DW22" i="6"/>
  <c r="EA22" i="6"/>
  <c r="DW72" i="6"/>
  <c r="EA72" i="6"/>
  <c r="DW30" i="6"/>
  <c r="EA30" i="6" s="1"/>
  <c r="DW33" i="6"/>
  <c r="EA33" i="6"/>
  <c r="DW23" i="6"/>
  <c r="EA23" i="6"/>
  <c r="EA122" i="6" l="1"/>
</calcChain>
</file>

<file path=xl/sharedStrings.xml><?xml version="1.0" encoding="utf-8"?>
<sst xmlns="http://schemas.openxmlformats.org/spreadsheetml/2006/main" count="2454" uniqueCount="460">
  <si>
    <t>Aiton</t>
  </si>
  <si>
    <t>Custodial Staff</t>
  </si>
  <si>
    <t>Early Childhood Education Positions (ECE)</t>
  </si>
  <si>
    <t>General Education Teachers</t>
  </si>
  <si>
    <t>School Leadership</t>
  </si>
  <si>
    <t>Amidon-Bowen</t>
  </si>
  <si>
    <t>L1</t>
  </si>
  <si>
    <t>Anacostia</t>
  </si>
  <si>
    <t>Ballou</t>
  </si>
  <si>
    <t xml:space="preserve">Teacher - ELL      </t>
  </si>
  <si>
    <t>Ballou STAY</t>
  </si>
  <si>
    <t>Social-Emotional Positions</t>
  </si>
  <si>
    <t>Bancroft</t>
  </si>
  <si>
    <t>L2</t>
  </si>
  <si>
    <t>Instructional Coach</t>
  </si>
  <si>
    <t>Bard DC</t>
  </si>
  <si>
    <t>Administrative</t>
  </si>
  <si>
    <t>Business Manager</t>
  </si>
  <si>
    <t>L3</t>
  </si>
  <si>
    <t>Security Costs - Daytime Operating Hours</t>
  </si>
  <si>
    <t>Barnard</t>
  </si>
  <si>
    <t>Beers</t>
  </si>
  <si>
    <t>Benjamin Banneker</t>
  </si>
  <si>
    <t>Boone</t>
  </si>
  <si>
    <t>Other</t>
  </si>
  <si>
    <t>Total Related Arts Teachers</t>
  </si>
  <si>
    <t>Brent</t>
  </si>
  <si>
    <t>Brightwood</t>
  </si>
  <si>
    <t>Brookland</t>
  </si>
  <si>
    <t>Browne</t>
  </si>
  <si>
    <t>Bruce-Monroe</t>
  </si>
  <si>
    <t>Bunker Hill</t>
  </si>
  <si>
    <t>Burroughs</t>
  </si>
  <si>
    <t>Burrville</t>
  </si>
  <si>
    <t>C.W. Harris</t>
  </si>
  <si>
    <t>Capitol Hill Montessori School</t>
  </si>
  <si>
    <t xml:space="preserve">Cardozo </t>
  </si>
  <si>
    <t xml:space="preserve">Cleveland </t>
  </si>
  <si>
    <t>Columbia Heights</t>
  </si>
  <si>
    <t>Coolidge</t>
  </si>
  <si>
    <t>Deal</t>
  </si>
  <si>
    <t>Dorothy Height</t>
  </si>
  <si>
    <t>Drew</t>
  </si>
  <si>
    <t>Teacher - PK4</t>
  </si>
  <si>
    <t>Dunbar</t>
  </si>
  <si>
    <t>Eastern</t>
  </si>
  <si>
    <t>Eaton</t>
  </si>
  <si>
    <t>Eliot-Hine</t>
  </si>
  <si>
    <t>Special Education Positions</t>
  </si>
  <si>
    <t>Ellington School of the Arts</t>
  </si>
  <si>
    <t>Excel Academy</t>
  </si>
  <si>
    <t>Itinerant ELL Teacher</t>
  </si>
  <si>
    <t>Garfield</t>
  </si>
  <si>
    <t>Garrison</t>
  </si>
  <si>
    <t>H.D. Cooke</t>
  </si>
  <si>
    <t>Hardy</t>
  </si>
  <si>
    <t>Hart</t>
  </si>
  <si>
    <t>Hearst</t>
  </si>
  <si>
    <t>Hendley</t>
  </si>
  <si>
    <t>Houston</t>
  </si>
  <si>
    <t>Hyde-Addison</t>
  </si>
  <si>
    <t>Ida B. Wells</t>
  </si>
  <si>
    <t>Inspiring Youth Program</t>
  </si>
  <si>
    <t>J.O. Wilson</t>
  </si>
  <si>
    <t>Janney</t>
  </si>
  <si>
    <t>Jefferson</t>
  </si>
  <si>
    <t>Johnson, John Hayden</t>
  </si>
  <si>
    <t>Kelly Miller</t>
  </si>
  <si>
    <t>Ketcham</t>
  </si>
  <si>
    <t>Key</t>
  </si>
  <si>
    <t>Kimball</t>
  </si>
  <si>
    <t>King, M.L.</t>
  </si>
  <si>
    <t>Kramer</t>
  </si>
  <si>
    <t>Lafayette</t>
  </si>
  <si>
    <t>Langdon</t>
  </si>
  <si>
    <t>Langley</t>
  </si>
  <si>
    <t>LaSalle-Backus</t>
  </si>
  <si>
    <t>Leckie</t>
  </si>
  <si>
    <t>Ludlow-Taylor</t>
  </si>
  <si>
    <t xml:space="preserve">Luke Moore Alternative </t>
  </si>
  <si>
    <t>MacFarland</t>
  </si>
  <si>
    <t>Malcolm X</t>
  </si>
  <si>
    <t>Mann</t>
  </si>
  <si>
    <t>Marie Reed</t>
  </si>
  <si>
    <t>Maury</t>
  </si>
  <si>
    <t>McKinley</t>
  </si>
  <si>
    <t>McKinley HS</t>
  </si>
  <si>
    <t xml:space="preserve">Military Road Early Learning Center </t>
  </si>
  <si>
    <t>Miner</t>
  </si>
  <si>
    <t>Moten</t>
  </si>
  <si>
    <t>Murch</t>
  </si>
  <si>
    <t>Nalle</t>
  </si>
  <si>
    <t>School Librarian</t>
  </si>
  <si>
    <t>Noyes</t>
  </si>
  <si>
    <t>Oyster-Adams Bilingual</t>
  </si>
  <si>
    <t>Patterson</t>
  </si>
  <si>
    <t>Payne</t>
  </si>
  <si>
    <t>Phelps</t>
  </si>
  <si>
    <t>Plummer</t>
  </si>
  <si>
    <t>Powell</t>
  </si>
  <si>
    <t>Randle Highlands</t>
  </si>
  <si>
    <t>Raymond</t>
  </si>
  <si>
    <t>River Terrace</t>
  </si>
  <si>
    <t>Ron Brown</t>
  </si>
  <si>
    <t>English Language Learners Positions (ELL)</t>
  </si>
  <si>
    <t>Roosevelt</t>
  </si>
  <si>
    <t>Roosevelt STAY</t>
  </si>
  <si>
    <t>Ross</t>
  </si>
  <si>
    <t>Savoy</t>
  </si>
  <si>
    <t>School Without Walls @ Francis-Stevens</t>
  </si>
  <si>
    <t>School Without Walls HS</t>
  </si>
  <si>
    <t>School-Within-School @ Goding</t>
  </si>
  <si>
    <t>Seaton</t>
  </si>
  <si>
    <t>Aide - Kindergarten</t>
  </si>
  <si>
    <t>Shepherd</t>
  </si>
  <si>
    <t>Simon</t>
  </si>
  <si>
    <t>Smothers</t>
  </si>
  <si>
    <t>Sousa</t>
  </si>
  <si>
    <t>Stanton</t>
  </si>
  <si>
    <t>Stoddert</t>
  </si>
  <si>
    <t>Stuart-Hobson</t>
  </si>
  <si>
    <t>Takoma</t>
  </si>
  <si>
    <t>Thomas</t>
  </si>
  <si>
    <t>Thomson</t>
  </si>
  <si>
    <t>Truesdell</t>
  </si>
  <si>
    <t>Tubman</t>
  </si>
  <si>
    <t>Turner</t>
  </si>
  <si>
    <t>Tyler</t>
  </si>
  <si>
    <t>Van Ness</t>
  </si>
  <si>
    <t>Walker-Jones</t>
  </si>
  <si>
    <t>Watkins</t>
  </si>
  <si>
    <t>West</t>
  </si>
  <si>
    <t>Wheatley</t>
  </si>
  <si>
    <t>Whittier</t>
  </si>
  <si>
    <t>Woodrow Wilson</t>
  </si>
  <si>
    <t>Woodson, H.D.</t>
  </si>
  <si>
    <t>Youth Services Center</t>
  </si>
  <si>
    <t>Non-Personnel Spending</t>
  </si>
  <si>
    <t>Delta</t>
  </si>
  <si>
    <t>Sch Detail and DCPS Website District Overview</t>
  </si>
  <si>
    <t>Row Labels</t>
  </si>
  <si>
    <t>Grand Total</t>
  </si>
  <si>
    <t>Afterschool Programs</t>
  </si>
  <si>
    <t>Classroom Instructional Support Positions</t>
  </si>
  <si>
    <t>Evening Credit Recovery (ECR)</t>
  </si>
  <si>
    <t>Related Arts</t>
  </si>
  <si>
    <t>Schoolwide Instructional Support Positions</t>
  </si>
  <si>
    <t>Administrative Total</t>
  </si>
  <si>
    <t>Afterschool Programs Total</t>
  </si>
  <si>
    <t>Classroom Instructional Support Positions Total</t>
  </si>
  <si>
    <t>Custodial Staff Total</t>
  </si>
  <si>
    <t>Delta Total</t>
  </si>
  <si>
    <t>Early Childhood Education Positions (ECE) Total</t>
  </si>
  <si>
    <t>English Language Learners Positions (ELL) Total</t>
  </si>
  <si>
    <t>Evening Credit Recovery (ECR) Total</t>
  </si>
  <si>
    <t>General Education Teachers Total</t>
  </si>
  <si>
    <t>Non-Personnel Spending Total</t>
  </si>
  <si>
    <t>Other Total</t>
  </si>
  <si>
    <t>Related Arts Total</t>
  </si>
  <si>
    <t>School Leadership Total</t>
  </si>
  <si>
    <t>Schoolwide Instructional Support Positions Total</t>
  </si>
  <si>
    <t>Security Costs - Daytime Operating Hours Total</t>
  </si>
  <si>
    <t>Social-Emotional Positions Total</t>
  </si>
  <si>
    <t>Special Education Positions Total</t>
  </si>
  <si>
    <t>Aide - Administrative</t>
  </si>
  <si>
    <t>Clerk</t>
  </si>
  <si>
    <t>Registrar</t>
  </si>
  <si>
    <t>Administrative Premium &amp; Overtime</t>
  </si>
  <si>
    <t>Afterschool Paraprofessional</t>
  </si>
  <si>
    <t>Afterschool Site Leader</t>
  </si>
  <si>
    <t>Afterschool Teacher</t>
  </si>
  <si>
    <t>Custodial Foreman</t>
  </si>
  <si>
    <t>Custodian (RW-3)</t>
  </si>
  <si>
    <t>Custodian (RW-5)</t>
  </si>
  <si>
    <t>Aide - Early Childhood</t>
  </si>
  <si>
    <t>Teacher - PK3</t>
  </si>
  <si>
    <t>Teacher - PK3/PK4 (Mixed Age)</t>
  </si>
  <si>
    <t>Aide - ELL</t>
  </si>
  <si>
    <t>Coordinator - Athletic and Activities</t>
  </si>
  <si>
    <t>Coordinator - Intl Baccalaureate</t>
  </si>
  <si>
    <t>Director - NAF Academy</t>
  </si>
  <si>
    <t>Guidance Counselor - 10mo (Bilingual)</t>
  </si>
  <si>
    <t>Guidance Counselor - 11mo (Bilingual)</t>
  </si>
  <si>
    <t>Technology Instructional Coach (TIC)</t>
  </si>
  <si>
    <t>Teacher - JROTC (Junior)</t>
  </si>
  <si>
    <t>Teacher - JROTC (Senior)</t>
  </si>
  <si>
    <t>Teacher - Middle Grade Investment</t>
  </si>
  <si>
    <t>Teacher - Reading</t>
  </si>
  <si>
    <t>Teacher - Schoolwide Enrichment Model (SEM)</t>
  </si>
  <si>
    <t>Total General Ed Teacher Allocation</t>
  </si>
  <si>
    <t>3rd grade HPE Swim Program Contribution</t>
  </si>
  <si>
    <t>Art Supplies</t>
  </si>
  <si>
    <t>At-risk Technology</t>
  </si>
  <si>
    <t>Chancellor's Initial Budget Support</t>
  </si>
  <si>
    <t>Custodial and Maintenance Supplies</t>
  </si>
  <si>
    <t>IB Funds</t>
  </si>
  <si>
    <t>Literacy Materials</t>
  </si>
  <si>
    <t>Middle Grades Enrichment &amp; Activities</t>
  </si>
  <si>
    <t>Middle Grades Exposures &amp; Excursions</t>
  </si>
  <si>
    <t>Music Supplies</t>
  </si>
  <si>
    <t>Ninth Grade Academy NPS</t>
  </si>
  <si>
    <t>Non Personnel Flexible Funds</t>
  </si>
  <si>
    <t>One-Star School Supports</t>
  </si>
  <si>
    <t>Per Pupil Funding Minimum Payment</t>
  </si>
  <si>
    <t>Physical Education/Health Supplies</t>
  </si>
  <si>
    <t>Pool MOU Supplies</t>
  </si>
  <si>
    <t>Science Supplies</t>
  </si>
  <si>
    <t>Social-Emotional Support Funds</t>
  </si>
  <si>
    <t>Specialty Funds</t>
  </si>
  <si>
    <t>Stabilization Funds</t>
  </si>
  <si>
    <t>Title I - Schoolwide</t>
  </si>
  <si>
    <t>Title I Parental Involvement</t>
  </si>
  <si>
    <t>Title II Professional Development</t>
  </si>
  <si>
    <t>NAF Academy Admin Premium, Goods &amp; Services</t>
  </si>
  <si>
    <t>Ninth Grade Academy Admin Premium</t>
  </si>
  <si>
    <t>Pathways Programming</t>
  </si>
  <si>
    <t>Pool Maintenance MOU</t>
  </si>
  <si>
    <t>Twilight Admin Premium</t>
  </si>
  <si>
    <t>Recreation Specialist (Aquatics)</t>
  </si>
  <si>
    <t>Teacher, Physical Education Aquatics</t>
  </si>
  <si>
    <t>Assistant Principal - Intervention (API)</t>
  </si>
  <si>
    <t>Assistant Principal - Ninth Grade Academy</t>
  </si>
  <si>
    <t>Assistant Principal - Other</t>
  </si>
  <si>
    <t>Principal</t>
  </si>
  <si>
    <t>Coordinator - Global Studies</t>
  </si>
  <si>
    <t>Coordinator - NAF Academy</t>
  </si>
  <si>
    <t>Director - Early College Academy</t>
  </si>
  <si>
    <t>Manager - NAF Academy</t>
  </si>
  <si>
    <t>Psychologist</t>
  </si>
  <si>
    <t>Social Worker</t>
  </si>
  <si>
    <t>Specialist - Reading</t>
  </si>
  <si>
    <t>Security Funds</t>
  </si>
  <si>
    <t>Attendance Counselor</t>
  </si>
  <si>
    <t>School Counselor - 10mo</t>
  </si>
  <si>
    <t>School Counselor - 11mo</t>
  </si>
  <si>
    <t>Aide - Special Education</t>
  </si>
  <si>
    <t>Behavior Technician (BES Classroom)</t>
  </si>
  <si>
    <t>Coordinator - Board Certified Behavior Analyst</t>
  </si>
  <si>
    <t>Total Special Education Teachers</t>
  </si>
  <si>
    <t>Code</t>
  </si>
  <si>
    <t>Bard Early College HS</t>
  </si>
  <si>
    <t>Aiton ES</t>
  </si>
  <si>
    <t>Amidon-Bowen ES</t>
  </si>
  <si>
    <t>Anacostia HS</t>
  </si>
  <si>
    <t>Ballou HS</t>
  </si>
  <si>
    <t>Bancroft ES</t>
  </si>
  <si>
    <t>Barnard ES</t>
  </si>
  <si>
    <t>Beers ES</t>
  </si>
  <si>
    <t>Benjamin Banneker HS</t>
  </si>
  <si>
    <t>Brent ES</t>
  </si>
  <si>
    <t>Brightwood Education Campus</t>
  </si>
  <si>
    <t>Boone ES</t>
  </si>
  <si>
    <t>Brookland MS</t>
  </si>
  <si>
    <t>Browne EC</t>
  </si>
  <si>
    <t>Bruce-Monroe ES @ Park View</t>
  </si>
  <si>
    <t>Bunker Hill ES</t>
  </si>
  <si>
    <t>Burroughs ES</t>
  </si>
  <si>
    <t>Burrville ES</t>
  </si>
  <si>
    <t>C.W. Harris ES</t>
  </si>
  <si>
    <t>Cap Hill Montessori @ Logan</t>
  </si>
  <si>
    <t>Cardozo EC</t>
  </si>
  <si>
    <t>Cleveland ES</t>
  </si>
  <si>
    <t>Columbia Heights EC (CHEC)</t>
  </si>
  <si>
    <t>Coolidge HS</t>
  </si>
  <si>
    <t>Deal MS</t>
  </si>
  <si>
    <t>Dorothy Height ES</t>
  </si>
  <si>
    <t>Drew ES</t>
  </si>
  <si>
    <t>Dunbar HS</t>
  </si>
  <si>
    <t>Eastern HS</t>
  </si>
  <si>
    <t>Eaton ES</t>
  </si>
  <si>
    <t>Eliot-Hine MS</t>
  </si>
  <si>
    <t>Garfield ES</t>
  </si>
  <si>
    <t>Garrison ES</t>
  </si>
  <si>
    <t>H.D. Cooke ES</t>
  </si>
  <si>
    <t>Hardy MS</t>
  </si>
  <si>
    <t>Hart MS</t>
  </si>
  <si>
    <t>Hearst ES</t>
  </si>
  <si>
    <t>Hendley ES</t>
  </si>
  <si>
    <t>Houston ES</t>
  </si>
  <si>
    <t>Hyde-Addison ES</t>
  </si>
  <si>
    <t>J.O. Wilson ES</t>
  </si>
  <si>
    <t>Janney ES</t>
  </si>
  <si>
    <t>Jefferson Middle School Academy</t>
  </si>
  <si>
    <t>Johnson MS</t>
  </si>
  <si>
    <t>Kelly Miller MS</t>
  </si>
  <si>
    <t xml:space="preserve">Ketchem </t>
  </si>
  <si>
    <t>Key ES</t>
  </si>
  <si>
    <t>Kimball ES</t>
  </si>
  <si>
    <t>King, M.L. ES</t>
  </si>
  <si>
    <t>Kramer MS</t>
  </si>
  <si>
    <t>Lafayette ES</t>
  </si>
  <si>
    <t>Langdon EC</t>
  </si>
  <si>
    <t>Langley ES</t>
  </si>
  <si>
    <t>LaSalle-Backus EC</t>
  </si>
  <si>
    <t>Leckie EC</t>
  </si>
  <si>
    <t>Ludlow-Taylor ES</t>
  </si>
  <si>
    <t>Luke Moore Alternative HS</t>
  </si>
  <si>
    <t>MacFarland MS</t>
  </si>
  <si>
    <t>Malcolm X ES @ Green</t>
  </si>
  <si>
    <t>Mann ES</t>
  </si>
  <si>
    <t>Marie Reed ES</t>
  </si>
  <si>
    <t>Maury ES</t>
  </si>
  <si>
    <t>McKinley MS</t>
  </si>
  <si>
    <t>McKinley Technology HS</t>
  </si>
  <si>
    <t>Miner ES</t>
  </si>
  <si>
    <t>Moten ES</t>
  </si>
  <si>
    <t>Murch ES</t>
  </si>
  <si>
    <t>Nalle ES</t>
  </si>
  <si>
    <t>Ida B. Wells MS</t>
  </si>
  <si>
    <t>Noyes ES</t>
  </si>
  <si>
    <t>Patterson ES</t>
  </si>
  <si>
    <t>Payne ES</t>
  </si>
  <si>
    <t>Peabody ES</t>
  </si>
  <si>
    <t>Phelps ACE HS</t>
  </si>
  <si>
    <t>Plummer ES</t>
  </si>
  <si>
    <t>Powell ES</t>
  </si>
  <si>
    <t>Randle Highlands ES</t>
  </si>
  <si>
    <t>Raymond ES</t>
  </si>
  <si>
    <t>River Terrace SEC</t>
  </si>
  <si>
    <t>Ron Brown College Preparatory High School</t>
  </si>
  <si>
    <t>Roosevelt HS</t>
  </si>
  <si>
    <t>Ross ES</t>
  </si>
  <si>
    <t>Savoy ES</t>
  </si>
  <si>
    <t>Seaton ES</t>
  </si>
  <si>
    <t>Shepherd ES</t>
  </si>
  <si>
    <t>Simon ES</t>
  </si>
  <si>
    <t>Smothers ES</t>
  </si>
  <si>
    <t>Sousa MS</t>
  </si>
  <si>
    <t>Stanton ES</t>
  </si>
  <si>
    <t>Stevens Early Learning Center</t>
  </si>
  <si>
    <t>Stoddert ES</t>
  </si>
  <si>
    <t>Stuart-Hobson MS</t>
  </si>
  <si>
    <t>Takoma EC</t>
  </si>
  <si>
    <t>Thomas ES</t>
  </si>
  <si>
    <t>Thomson ES</t>
  </si>
  <si>
    <t>Truesdell ES</t>
  </si>
  <si>
    <t>Tubman ES</t>
  </si>
  <si>
    <t>Turner ES</t>
  </si>
  <si>
    <t>Tyler ES</t>
  </si>
  <si>
    <t>Van Ness ES</t>
  </si>
  <si>
    <t>Walker-Jones EC</t>
  </si>
  <si>
    <t>Watkins ES</t>
  </si>
  <si>
    <t>West ES</t>
  </si>
  <si>
    <t>Wheatley EC</t>
  </si>
  <si>
    <t>Whittier EC</t>
  </si>
  <si>
    <t>Wilson HS</t>
  </si>
  <si>
    <t>Woodson, H.D. HS</t>
  </si>
  <si>
    <t>Youth Services Center ($2.5M MOU)</t>
  </si>
  <si>
    <t>N/A</t>
  </si>
  <si>
    <t>Sch Type</t>
  </si>
  <si>
    <t>Ward</t>
  </si>
  <si>
    <t>ES</t>
  </si>
  <si>
    <t>HS</t>
  </si>
  <si>
    <t>STAY</t>
  </si>
  <si>
    <t>EC</t>
  </si>
  <si>
    <t>MS</t>
  </si>
  <si>
    <t>EC2</t>
  </si>
  <si>
    <t>Alt</t>
  </si>
  <si>
    <t>SEC</t>
  </si>
  <si>
    <t>FY22 Proj Enroll</t>
  </si>
  <si>
    <t>FY22 Proj At-risk %</t>
  </si>
  <si>
    <t>FY22 Proj At-risk #</t>
  </si>
  <si>
    <t>School Code</t>
  </si>
  <si>
    <t>School Name</t>
  </si>
  <si>
    <t>At-risk Attendance Counselor</t>
  </si>
  <si>
    <t>At-Risk General Ed Teacher</t>
  </si>
  <si>
    <t>ASP Grants 21st CCLC</t>
  </si>
  <si>
    <t>Excellence through Equity (At-risk flex)</t>
  </si>
  <si>
    <t>JJ Aide - Instructional - Year Round (80hr)</t>
  </si>
  <si>
    <t>JJ Educational Supplies</t>
  </si>
  <si>
    <t>JJ IT Equipment/Hardware</t>
  </si>
  <si>
    <t>JJ Position Holdout Costs</t>
  </si>
  <si>
    <t>JJ Professional Services</t>
  </si>
  <si>
    <t>JJ Coordinator - Student Resource</t>
  </si>
  <si>
    <t>Pathways Coordinator - Program</t>
  </si>
  <si>
    <t>x</t>
  </si>
  <si>
    <t>Grand Total pdf</t>
  </si>
  <si>
    <t>Total w/ Delta</t>
  </si>
  <si>
    <t>Cost FY22</t>
  </si>
  <si>
    <t>Cost FY21</t>
  </si>
  <si>
    <t>Grand Total my pdfs</t>
  </si>
  <si>
    <t>Brightwood EC</t>
  </si>
  <si>
    <t>Jefferson Academy MS</t>
  </si>
  <si>
    <t>Ketcham ES</t>
  </si>
  <si>
    <t>Langdon ES</t>
  </si>
  <si>
    <t>Oyster-Adams Bilingual School</t>
  </si>
  <si>
    <t>Ron Brown College Preparatory HS</t>
  </si>
  <si>
    <t>Total positions</t>
  </si>
  <si>
    <t>At-risk Related Arts Teachers</t>
  </si>
  <si>
    <t>Peabody</t>
  </si>
  <si>
    <t>At-riskTeacher - Middle Grade Investment</t>
  </si>
  <si>
    <t>At-risk Teacher - Middle Grade Investment</t>
  </si>
  <si>
    <t>Alternative Pathways Coordinator - Program</t>
  </si>
  <si>
    <t>Alternative Pathways Programming</t>
  </si>
  <si>
    <t>Alternative Excellence through Equity (At-risk flex)</t>
  </si>
  <si>
    <t>Percent change</t>
  </si>
  <si>
    <t>Nominal $$ Budget FY22</t>
  </si>
  <si>
    <t>INFLATION DEFLATED DOLLARS</t>
  </si>
  <si>
    <t>Amount lost</t>
  </si>
  <si>
    <t>CSM Core Program</t>
  </si>
  <si>
    <t>At-risk ASP/ECR</t>
  </si>
  <si>
    <t>Other At-risk eligible</t>
  </si>
  <si>
    <t>% at-risk unaccounted for</t>
  </si>
  <si>
    <r>
      <t>At-risk unaccounted for /</t>
    </r>
    <r>
      <rPr>
        <sz val="11"/>
        <color rgb="FFFF0000"/>
        <rFont val="Calibri"/>
        <family val="2"/>
        <scheme val="minor"/>
      </rPr>
      <t>overage</t>
    </r>
  </si>
  <si>
    <t>CSM + General Ed special allocations</t>
  </si>
  <si>
    <t>Special education</t>
  </si>
  <si>
    <t>English Language Learners</t>
  </si>
  <si>
    <t>Grants</t>
  </si>
  <si>
    <t>Specialty</t>
  </si>
  <si>
    <t>PPFM</t>
  </si>
  <si>
    <t>Stabilization</t>
  </si>
  <si>
    <t>Security</t>
  </si>
  <si>
    <t>At-risk used for General ed</t>
  </si>
  <si>
    <t>At-risk total</t>
  </si>
  <si>
    <t>% at-risk for general ed</t>
  </si>
  <si>
    <t>At-risk Allocation</t>
  </si>
  <si>
    <t>Alternate Evening Credit Recovery (ECR)</t>
  </si>
  <si>
    <t>General ed</t>
  </si>
  <si>
    <t>General ed per pupil</t>
  </si>
  <si>
    <t>Total w/o Delta</t>
  </si>
  <si>
    <t>PRELIMINARY</t>
  </si>
  <si>
    <t>School Level</t>
  </si>
  <si>
    <t>Lost or Gained a Grade</t>
  </si>
  <si>
    <t>% enrollment change FY21-FY22</t>
  </si>
  <si>
    <t>% Budget Change FY21 Submitted &amp; FY22 Initial</t>
  </si>
  <si>
    <t>FY22 ESSER I and ESSER II Stimulus (feds)</t>
  </si>
  <si>
    <t>FY22 Projected At-Risk Budget Change</t>
  </si>
  <si>
    <t>Enrollment Based</t>
  </si>
  <si>
    <t>Special Education</t>
  </si>
  <si>
    <t>English Language Learner</t>
  </si>
  <si>
    <t>Title Funds</t>
  </si>
  <si>
    <t>After School</t>
  </si>
  <si>
    <t>Chancellor's Assistance</t>
  </si>
  <si>
    <t>Total Initial FY22 Budget</t>
  </si>
  <si>
    <t>No</t>
  </si>
  <si>
    <t>$ -</t>
  </si>
  <si>
    <t>Yes</t>
  </si>
  <si>
    <t>-</t>
  </si>
  <si>
    <t>3.5%%</t>
  </si>
  <si>
    <t>Losing positions</t>
  </si>
  <si>
    <t>Cf FY 21 Total Positions</t>
  </si>
  <si>
    <t>FY21 Projected Total Enroll-ment</t>
  </si>
  <si>
    <t>FY22 Projected Total Enroll-ment</t>
  </si>
  <si>
    <t>Projected Enroll-ment Change FY21-FY22</t>
  </si>
  <si>
    <t>FY21 Submitted Budget Total</t>
  </si>
  <si>
    <t>FY22 Budget Total Change from FY21 Submitted</t>
  </si>
  <si>
    <t>FY21 Projected At-Risk $$</t>
  </si>
  <si>
    <t>FY22 Projected At-Risk $$</t>
  </si>
  <si>
    <t>FY22 At-Risk $$ per Pupil</t>
  </si>
  <si>
    <t>FY21 % Proj'd At-Risk Enroll</t>
  </si>
  <si>
    <t>FY22 % Proj'd At-Risk Enroll
Proj</t>
  </si>
  <si>
    <t>FY21 # of At-Risk Proj'd Enroll</t>
  </si>
  <si>
    <t>FY22 # of At-Risk Proj'd Enroll</t>
  </si>
  <si>
    <t>% At Risk Enroll Change</t>
  </si>
  <si>
    <t>Totals</t>
  </si>
  <si>
    <t>FY22 initial Budget Total</t>
  </si>
  <si>
    <r>
      <rPr>
        <b/>
        <sz val="22"/>
        <color rgb="FFFF0000"/>
        <rFont val="Calibri"/>
        <family val="2"/>
      </rPr>
      <t>PRELIMINARY</t>
    </r>
    <r>
      <rPr>
        <b/>
        <sz val="11"/>
        <color rgb="FF000000"/>
        <rFont val="Calibri"/>
        <family val="2"/>
      </rPr>
      <t xml:space="preserve">
 School Name</t>
    </r>
  </si>
  <si>
    <t>Flex level</t>
  </si>
  <si>
    <t>Deflation %</t>
  </si>
  <si>
    <t>Change in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</si>
</sst>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%"/>
    <numFmt numFmtId="169" formatCode="_(* #,##0_);_(* \(#,##0\);_(* &quot;-&quot;??_);_(@_)"/>
    <numFmt numFmtId="170" formatCode="&quot;$&quot;#,##0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0_);[Red]\(&quot;$&quot;#,##0.000\)"/>
    <numFmt numFmtId="174" formatCode="0_);[Red]\(0\)"/>
  </numFmts>
  <fonts count="13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FF00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22"/>
      <color rgb="FFFF0000"/>
      <name val="Calibri"/>
      <family val="2"/>
    </font>
    <font>
      <sz val="16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  <xf numFmtId="6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8" fontId="0" fillId="0" borderId="0" xfId="2" applyNumberFormat="1" applyFont="1"/>
    <xf numFmtId="169" fontId="0" fillId="0" borderId="0" xfId="1" applyNumberFormat="1" applyFont="1"/>
    <xf numFmtId="169" fontId="0" fillId="0" borderId="0" xfId="1" applyNumberFormat="1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0" fontId="0" fillId="9" borderId="0" xfId="0" applyFill="1" applyAlignment="1">
      <alignment horizontal="center" wrapText="1"/>
    </xf>
    <xf numFmtId="0" fontId="0" fillId="10" borderId="0" xfId="0" applyFill="1" applyAlignment="1">
      <alignment horizontal="center" wrapText="1"/>
    </xf>
    <xf numFmtId="170" fontId="3" fillId="11" borderId="0" xfId="0" applyNumberFormat="1" applyFont="1" applyFill="1" applyAlignment="1">
      <alignment horizontal="center" vertical="center" wrapText="1"/>
    </xf>
    <xf numFmtId="169" fontId="0" fillId="0" borderId="0" xfId="1" applyNumberFormat="1" applyFont="1" applyAlignment="1">
      <alignment horizontal="center" wrapText="1"/>
    </xf>
    <xf numFmtId="171" fontId="0" fillId="0" borderId="0" xfId="1" applyNumberFormat="1" applyFont="1"/>
    <xf numFmtId="170" fontId="3" fillId="8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7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0" fillId="5" borderId="0" xfId="0" applyFont="1" applyFill="1" applyAlignment="1">
      <alignment horizontal="center" wrapText="1"/>
    </xf>
    <xf numFmtId="0" fontId="0" fillId="6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0" fontId="0" fillId="9" borderId="0" xfId="0" applyFont="1" applyFill="1" applyAlignment="1">
      <alignment horizontal="center" wrapText="1"/>
    </xf>
    <xf numFmtId="172" fontId="0" fillId="0" borderId="0" xfId="3" applyNumberFormat="1" applyFont="1"/>
    <xf numFmtId="170" fontId="0" fillId="0" borderId="0" xfId="0" applyNumberFormat="1"/>
    <xf numFmtId="6" fontId="0" fillId="2" borderId="0" xfId="0" applyNumberFormat="1" applyFill="1"/>
    <xf numFmtId="6" fontId="0" fillId="0" borderId="0" xfId="0" applyNumberFormat="1" applyAlignment="1">
      <alignment horizontal="right" vertical="top"/>
    </xf>
    <xf numFmtId="0" fontId="0" fillId="0" borderId="0" xfId="0" applyFill="1" applyAlignment="1">
      <alignment horizontal="center" vertical="center" wrapText="1"/>
    </xf>
    <xf numFmtId="173" fontId="0" fillId="0" borderId="0" xfId="0" applyNumberFormat="1"/>
    <xf numFmtId="0" fontId="0" fillId="0" borderId="0" xfId="0" applyFill="1"/>
    <xf numFmtId="168" fontId="0" fillId="0" borderId="0" xfId="2" applyNumberFormat="1" applyFont="1" applyFill="1"/>
    <xf numFmtId="168" fontId="6" fillId="0" borderId="0" xfId="2" applyNumberFormat="1" applyFont="1"/>
    <xf numFmtId="49" fontId="2" fillId="0" borderId="0" xfId="0" applyNumberFormat="1" applyFont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/>
    <xf numFmtId="169" fontId="0" fillId="0" borderId="0" xfId="1" applyNumberFormat="1" applyFont="1" applyFill="1"/>
    <xf numFmtId="6" fontId="0" fillId="0" borderId="0" xfId="0" applyNumberFormat="1" applyFill="1"/>
    <xf numFmtId="6" fontId="4" fillId="0" borderId="0" xfId="0" applyNumberFormat="1" applyFont="1" applyFill="1"/>
    <xf numFmtId="43" fontId="0" fillId="0" borderId="0" xfId="1" applyFont="1" applyAlignment="1">
      <alignment wrapText="1"/>
    </xf>
    <xf numFmtId="43" fontId="0" fillId="0" borderId="0" xfId="1" applyFont="1"/>
    <xf numFmtId="0" fontId="2" fillId="0" borderId="0" xfId="0" applyFont="1" applyAlignment="1">
      <alignment horizontal="center"/>
    </xf>
    <xf numFmtId="0" fontId="0" fillId="5" borderId="0" xfId="0" applyFill="1" applyAlignment="1">
      <alignment horizontal="center" vertical="center" wrapText="1"/>
    </xf>
    <xf numFmtId="44" fontId="0" fillId="12" borderId="0" xfId="3" applyFont="1" applyFill="1" applyAlignment="1">
      <alignment horizontal="center" vertical="center" wrapText="1"/>
    </xf>
    <xf numFmtId="40" fontId="0" fillId="0" borderId="0" xfId="3" applyNumberFormat="1" applyFont="1" applyAlignment="1">
      <alignment horizontal="center" vertical="center" wrapText="1"/>
    </xf>
    <xf numFmtId="44" fontId="0" fillId="2" borderId="0" xfId="3" applyFont="1" applyFill="1" applyAlignment="1">
      <alignment horizontal="center" vertical="center" wrapText="1"/>
    </xf>
    <xf numFmtId="0" fontId="0" fillId="11" borderId="0" xfId="0" applyFill="1" applyAlignment="1">
      <alignment horizontal="center" wrapText="1"/>
    </xf>
    <xf numFmtId="0" fontId="0" fillId="8" borderId="0" xfId="0" applyFill="1" applyAlignment="1">
      <alignment horizontal="center" wrapText="1"/>
    </xf>
    <xf numFmtId="44" fontId="0" fillId="13" borderId="0" xfId="3" applyFont="1" applyFill="1" applyAlignment="1">
      <alignment horizontal="center" vertical="center" wrapText="1"/>
    </xf>
    <xf numFmtId="44" fontId="0" fillId="0" borderId="0" xfId="3" applyFont="1" applyAlignment="1">
      <alignment horizontal="center" vertical="center" wrapText="1"/>
    </xf>
    <xf numFmtId="6" fontId="0" fillId="0" borderId="0" xfId="0" applyNumberFormat="1" applyAlignment="1">
      <alignment horizontal="right"/>
    </xf>
    <xf numFmtId="168" fontId="0" fillId="0" borderId="0" xfId="2" applyNumberFormat="1" applyFont="1" applyAlignment="1">
      <alignment horizontal="right"/>
    </xf>
    <xf numFmtId="38" fontId="0" fillId="0" borderId="0" xfId="0" applyNumberFormat="1"/>
    <xf numFmtId="168" fontId="6" fillId="2" borderId="0" xfId="2" applyNumberFormat="1" applyFont="1" applyFill="1"/>
    <xf numFmtId="49" fontId="8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169" fontId="8" fillId="0" borderId="1" xfId="1" applyNumberFormat="1" applyFont="1" applyFill="1" applyBorder="1" applyAlignment="1">
      <alignment horizontal="right" wrapText="1"/>
    </xf>
    <xf numFmtId="6" fontId="8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174" fontId="8" fillId="0" borderId="1" xfId="0" applyNumberFormat="1" applyFont="1" applyBorder="1" applyAlignment="1">
      <alignment horizontal="right" wrapText="1"/>
    </xf>
    <xf numFmtId="49" fontId="8" fillId="0" borderId="3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 vertical="top"/>
    </xf>
    <xf numFmtId="169" fontId="0" fillId="0" borderId="0" xfId="1" applyNumberFormat="1" applyFont="1" applyFill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6" fontId="8" fillId="0" borderId="0" xfId="0" applyNumberFormat="1" applyFont="1" applyAlignment="1">
      <alignment horizontal="right" wrapText="1"/>
    </xf>
    <xf numFmtId="174" fontId="0" fillId="0" borderId="0" xfId="0" applyNumberFormat="1" applyAlignment="1">
      <alignment horizontal="left" vertical="top"/>
    </xf>
    <xf numFmtId="168" fontId="0" fillId="0" borderId="0" xfId="2" applyNumberFormat="1" applyFont="1" applyFill="1" applyBorder="1" applyAlignment="1">
      <alignment horizontal="right" vertical="top"/>
    </xf>
    <xf numFmtId="2" fontId="0" fillId="0" borderId="0" xfId="0" applyNumberFormat="1"/>
    <xf numFmtId="40" fontId="0" fillId="0" borderId="0" xfId="0" applyNumberFormat="1"/>
    <xf numFmtId="9" fontId="0" fillId="0" borderId="0" xfId="2" applyFont="1"/>
    <xf numFmtId="9" fontId="0" fillId="0" borderId="0" xfId="2" applyFont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9" fontId="7" fillId="0" borderId="2" xfId="1" applyNumberFormat="1" applyFont="1" applyFill="1" applyBorder="1" applyAlignment="1">
      <alignment horizontal="center" wrapText="1"/>
    </xf>
    <xf numFmtId="174" fontId="7" fillId="0" borderId="2" xfId="0" applyNumberFormat="1" applyFont="1" applyBorder="1" applyAlignment="1">
      <alignment horizontal="center" wrapText="1"/>
    </xf>
    <xf numFmtId="168" fontId="8" fillId="0" borderId="1" xfId="0" applyNumberFormat="1" applyFont="1" applyBorder="1" applyAlignment="1">
      <alignment horizontal="right" wrapText="1"/>
    </xf>
    <xf numFmtId="169" fontId="10" fillId="0" borderId="1" xfId="1" applyNumberFormat="1" applyFont="1" applyFill="1" applyBorder="1" applyAlignment="1">
      <alignment horizontal="right" wrapText="1"/>
    </xf>
    <xf numFmtId="168" fontId="9" fillId="0" borderId="1" xfId="0" applyNumberFormat="1" applyFont="1" applyBorder="1" applyAlignment="1">
      <alignment horizontal="left" wrapText="1"/>
    </xf>
    <xf numFmtId="168" fontId="8" fillId="0" borderId="1" xfId="0" applyNumberFormat="1" applyFont="1" applyBorder="1" applyAlignment="1">
      <alignment horizontal="left" wrapText="1"/>
    </xf>
    <xf numFmtId="168" fontId="10" fillId="0" borderId="1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right"/>
    </xf>
    <xf numFmtId="49" fontId="12" fillId="0" borderId="0" xfId="0" applyNumberFormat="1" applyFont="1" applyAlignment="1">
      <alignment horizontal="left"/>
    </xf>
    <xf numFmtId="0" fontId="0" fillId="0" borderId="0" xfId="0" applyFill="1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243417</xdr:colOff>
      <xdr:row>120</xdr:row>
      <xdr:rowOff>190500</xdr:rowOff>
    </xdr:from>
    <xdr:to>
      <xdr:col>8</xdr:col>
      <xdr:colOff>63500</xdr:colOff>
      <xdr:row>124</xdr:row>
      <xdr:rowOff>105834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C07A1F-104A-4B18-AF9A-CCD433150952}"/>
            </a:ext>
          </a:extLst>
        </xdr:cNvPr>
        <xdr:cNvSpPr txBox="1"/>
      </xdr:nvSpPr>
      <xdr:spPr>
        <a:xfrm>
          <a:off x="243417" y="27400250"/>
          <a:ext cx="5588000" cy="592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Sources: </a:t>
          </a:r>
          <a:r>
            <a:rPr lang="en-US" sz="1100" b="0"/>
            <a:t>Derived from FY22 DCPS</a:t>
          </a:r>
          <a:r>
            <a:rPr lang="en-US" sz="1100" b="0" baseline="0"/>
            <a:t> Budget Data Visualization and FY22 DCPS Initial Allocation Worksheets, https://dcpsbudget.com, and DCPS FY21 Initial Budget Allocation Date 3.5.2020 workbook.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105834</xdr:colOff>
      <xdr:row>122</xdr:row>
      <xdr:rowOff>148163</xdr:rowOff>
    </xdr:from>
    <xdr:to>
      <xdr:col>4</xdr:col>
      <xdr:colOff>560918</xdr:colOff>
      <xdr:row>155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FB08B1-D4E4-4C53-8794-1BA34F460BD6}"/>
            </a:ext>
          </a:extLst>
        </xdr:cNvPr>
        <xdr:cNvSpPr txBox="1"/>
      </xdr:nvSpPr>
      <xdr:spPr>
        <a:xfrm>
          <a:off x="105834" y="20087163"/>
          <a:ext cx="3630084" cy="51858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General</a:t>
          </a:r>
          <a:r>
            <a:rPr lang="en-US" sz="1100" b="1" baseline="0"/>
            <a:t> Education</a:t>
          </a:r>
          <a:r>
            <a:rPr lang="en-US" sz="1100" baseline="0"/>
            <a:t>:  Excludes federal funds and funding designated for Special Education, English Language Learners, and At-risk students.  These columns are headed in white or yellow.  Total and per pupil general education funding are shown at the far right of the spreadsheet, columns EC-ED.</a:t>
          </a:r>
        </a:p>
        <a:p>
          <a:endParaRPr lang="en-US" sz="1100" baseline="0"/>
        </a:p>
        <a:p>
          <a:r>
            <a:rPr lang="en-US" sz="1100" b="1" baseline="0"/>
            <a:t>At-Risk </a:t>
          </a:r>
          <a:r>
            <a:rPr lang="en-US" sz="1100" b="0" baseline="0"/>
            <a:t>funds diverted to General Education are those unaccounted for after calculating those used for services to at-risk students.  At-risk services are the sum of (1) staff and program funds serving at-risk students and (2) amounts/ratios above and beyond those provided for all students as shown in the CSM allocation sheets, </a:t>
          </a:r>
          <a:r>
            <a:rPr lang="en-US" sz="1100" b="1" baseline="0"/>
            <a:t>https://dcpsbudget.com/budget-model/.  </a:t>
          </a:r>
          <a:r>
            <a:rPr lang="en-US" sz="1100" b="0" baseline="0"/>
            <a:t>These columns are headed in green or brown.  In several instances, these consume more than the at-risk allocation, in which case the amount shows up as a negative.  See columns DI-DM.</a:t>
          </a:r>
        </a:p>
        <a:p>
          <a:endParaRPr lang="en-US" sz="1100" b="0" baseline="0"/>
        </a:p>
        <a:p>
          <a:r>
            <a:rPr lang="en-US" sz="1100" b="0" baseline="0"/>
            <a:t>Column DE "Delta" is the difference between the total budgets in the pdf Initial Allocation worksheets and the totals derived from the DCPS Budget Data Visualization Key Categories, https://dcpsbudget.com/dashboards/fy22-initial-allocations/. </a:t>
          </a:r>
        </a:p>
        <a:p>
          <a:endParaRPr lang="en-US" sz="1100" b="0" baseline="0"/>
        </a:p>
        <a:p>
          <a:r>
            <a:rPr lang="en-US" sz="1100" b="0" baseline="0"/>
            <a:t>Columns CY-DD contains entries solely for DCPS programs housed at the DC Jail and the Youth Services, which are resourced differently from local schools.</a:t>
          </a:r>
        </a:p>
        <a:p>
          <a:endParaRPr lang="en-US" sz="1100" b="1" baseline="0"/>
        </a:p>
        <a:p>
          <a:r>
            <a:rPr lang="en-US" sz="1100" b="1" baseline="0"/>
            <a:t>Source: 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FY22 DCPS Initial Allocation Worksheets, https://dcpsbudget.com.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57152</xdr:colOff>
      <xdr:row>126</xdr:row>
      <xdr:rowOff>38099</xdr:rowOff>
    </xdr:from>
    <xdr:to>
      <xdr:col>6</xdr:col>
      <xdr:colOff>409575</xdr:colOff>
      <xdr:row>137</xdr:row>
      <xdr:rowOff>105834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5E559F-0026-43D3-B44B-A2DCEE072693}"/>
            </a:ext>
          </a:extLst>
        </xdr:cNvPr>
        <xdr:cNvSpPr txBox="1"/>
      </xdr:nvSpPr>
      <xdr:spPr>
        <a:xfrm>
          <a:off x="586319" y="20940182"/>
          <a:ext cx="4225923" cy="18139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Deflation</a:t>
          </a:r>
          <a:r>
            <a:rPr lang="en-US" sz="1100" b="1" baseline="0"/>
            <a:t> percentages:</a:t>
          </a:r>
          <a:r>
            <a:rPr lang="en-US" sz="1100"/>
            <a:t>  Staff position percentages are percentage increase in cost for schools.  Non-staff percentage is inflation based on 12 month CPI</a:t>
          </a:r>
          <a:r>
            <a:rPr lang="en-US" sz="1100" baseline="0"/>
            <a:t> </a:t>
          </a:r>
          <a:r>
            <a:rPr lang="en-US" sz="1100"/>
            <a:t>increase as of January 2021, which reduces value of FY22</a:t>
          </a:r>
          <a:r>
            <a:rPr lang="en-US" sz="1100" baseline="0"/>
            <a:t> budgeted dollars to 98.5%</a:t>
          </a:r>
        </a:p>
        <a:p>
          <a:endParaRPr lang="en-US" sz="1100" baseline="0"/>
        </a:p>
        <a:p>
          <a:r>
            <a:rPr lang="en-US" sz="1100" b="1" baseline="0"/>
            <a:t>Total position comparison to FY21</a:t>
          </a:r>
          <a:r>
            <a:rPr lang="en-US" sz="1100" b="0" baseline="0"/>
            <a:t>:  see Columns DG-DH</a:t>
          </a:r>
          <a:endParaRPr lang="en-US" sz="1100" b="1" baseline="0"/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FY22 DCPS Initial Allocation Worksheets, https://dcpsbudget.com.; DCPS FY21 Initial Budget Allocation Date 3.5.2020 workbook.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125</xdr:row>
      <xdr:rowOff>38101</xdr:rowOff>
    </xdr:from>
    <xdr:to>
      <xdr:col>3</xdr:col>
      <xdr:colOff>523875</xdr:colOff>
      <xdr:row>128</xdr:row>
      <xdr:rowOff>47626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416E6C-1CD9-4E7A-A14F-99BB42C7FE20}"/>
            </a:ext>
          </a:extLst>
        </xdr:cNvPr>
        <xdr:cNvSpPr txBox="1"/>
      </xdr:nvSpPr>
      <xdr:spPr>
        <a:xfrm>
          <a:off x="590550" y="20850226"/>
          <a:ext cx="25336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Source:</a:t>
          </a:r>
          <a:r>
            <a:rPr lang="en-US" sz="1100" b="0"/>
            <a:t>  Derived from pdf DetailxSch</a:t>
          </a:r>
          <a:r>
            <a:rPr lang="en-US" sz="1100" b="0" baseline="0"/>
            <a:t> Pos</a:t>
          </a:r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L-DCPS%20FY22%20Initial%20School%20Budget%20Detail%20Clean_Mar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ocuments/Budget-local%20schools/LSB%20FY%202021/ML-DCPS_FY21%20Initial%20Budget%20Allocation%20Data_3.5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check"/>
      <sheetName val="Budget Categories DCPS"/>
      <sheetName val="CHARTS"/>
      <sheetName val="School Detail by School"/>
      <sheetName val="budget category detail by sch"/>
      <sheetName val="Clean DCPS SchDetail (2)"/>
      <sheetName val="Combined_Merged google doc"/>
      <sheetName val="DCPS enrollment"/>
      <sheetName val="Table 1-From DCPS PDF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202</v>
          </cell>
          <cell r="C2">
            <v>7</v>
          </cell>
          <cell r="D2" t="str">
            <v>ES</v>
          </cell>
          <cell r="E2">
            <v>222</v>
          </cell>
          <cell r="F2">
            <v>226</v>
          </cell>
          <cell r="G2">
            <v>4</v>
          </cell>
          <cell r="H2" t="str">
            <v>No</v>
          </cell>
          <cell r="I2">
            <v>1.77E-2</v>
          </cell>
          <cell r="J2">
            <v>4149900</v>
          </cell>
          <cell r="K2">
            <v>4300000</v>
          </cell>
          <cell r="L2">
            <v>150100</v>
          </cell>
          <cell r="M2">
            <v>3.49E-2</v>
          </cell>
          <cell r="N2">
            <v>18693.243243243243</v>
          </cell>
          <cell r="O2">
            <v>19026.548672566372</v>
          </cell>
          <cell r="P2">
            <v>333.30542932312892</v>
          </cell>
          <cell r="Q2">
            <v>224993</v>
          </cell>
          <cell r="R2">
            <v>474031</v>
          </cell>
          <cell r="S2">
            <v>481216</v>
          </cell>
        </row>
        <row r="3">
          <cell r="B3">
            <v>203</v>
          </cell>
          <cell r="C3">
            <v>6</v>
          </cell>
          <cell r="D3" t="str">
            <v>ES</v>
          </cell>
          <cell r="E3">
            <v>335</v>
          </cell>
          <cell r="F3">
            <v>335</v>
          </cell>
          <cell r="G3">
            <v>0</v>
          </cell>
          <cell r="H3" t="str">
            <v>No</v>
          </cell>
          <cell r="I3">
            <v>0</v>
          </cell>
          <cell r="J3">
            <v>5259100</v>
          </cell>
          <cell r="K3">
            <v>5100000</v>
          </cell>
          <cell r="L3">
            <v>-159100</v>
          </cell>
          <cell r="M3">
            <v>-3.1199999999999999E-2</v>
          </cell>
          <cell r="N3">
            <v>15698.805970149253</v>
          </cell>
          <cell r="O3">
            <v>15223.880597014926</v>
          </cell>
          <cell r="P3">
            <v>-474.92537313432695</v>
          </cell>
          <cell r="Q3">
            <v>242510</v>
          </cell>
          <cell r="R3">
            <v>534152</v>
          </cell>
          <cell r="S3">
            <v>495232</v>
          </cell>
        </row>
        <row r="4">
          <cell r="B4">
            <v>450</v>
          </cell>
          <cell r="C4">
            <v>8</v>
          </cell>
          <cell r="D4" t="str">
            <v>HS</v>
          </cell>
          <cell r="E4">
            <v>372</v>
          </cell>
          <cell r="F4">
            <v>357</v>
          </cell>
          <cell r="G4">
            <v>-15</v>
          </cell>
          <cell r="H4" t="str">
            <v>No</v>
          </cell>
          <cell r="I4">
            <v>-4.2000000000000003E-2</v>
          </cell>
          <cell r="J4">
            <v>8894200</v>
          </cell>
          <cell r="K4">
            <v>8900000</v>
          </cell>
          <cell r="L4">
            <v>5800</v>
          </cell>
          <cell r="M4">
            <v>6.9999999999999999E-4</v>
          </cell>
          <cell r="N4">
            <v>23909.139784946237</v>
          </cell>
          <cell r="O4">
            <v>24929.971988795518</v>
          </cell>
          <cell r="P4">
            <v>1020.8322038492806</v>
          </cell>
          <cell r="Q4">
            <v>261713</v>
          </cell>
          <cell r="R4">
            <v>568837</v>
          </cell>
          <cell r="S4">
            <v>698464</v>
          </cell>
        </row>
        <row r="5">
          <cell r="B5">
            <v>452</v>
          </cell>
          <cell r="C5">
            <v>8</v>
          </cell>
          <cell r="D5" t="str">
            <v>HS</v>
          </cell>
          <cell r="E5">
            <v>599</v>
          </cell>
          <cell r="F5">
            <v>698</v>
          </cell>
          <cell r="G5">
            <v>99</v>
          </cell>
          <cell r="H5" t="str">
            <v>No</v>
          </cell>
          <cell r="I5">
            <v>0.14180000000000001</v>
          </cell>
          <cell r="J5">
            <v>12394500</v>
          </cell>
          <cell r="K5">
            <v>12700000</v>
          </cell>
          <cell r="L5">
            <v>305500</v>
          </cell>
          <cell r="M5">
            <v>2.41E-2</v>
          </cell>
          <cell r="N5">
            <v>20691.986644407345</v>
          </cell>
          <cell r="O5">
            <v>18194.842406876789</v>
          </cell>
          <cell r="P5">
            <v>-2497.144237530556</v>
          </cell>
          <cell r="Q5">
            <v>520349</v>
          </cell>
          <cell r="R5">
            <v>1149237</v>
          </cell>
          <cell r="S5">
            <v>1389920</v>
          </cell>
        </row>
        <row r="6">
          <cell r="B6">
            <v>462</v>
          </cell>
          <cell r="C6">
            <v>8</v>
          </cell>
          <cell r="D6" t="str">
            <v>HS</v>
          </cell>
          <cell r="E6">
            <v>514</v>
          </cell>
          <cell r="F6">
            <v>469</v>
          </cell>
          <cell r="G6">
            <v>-45</v>
          </cell>
          <cell r="H6" t="str">
            <v>No</v>
          </cell>
          <cell r="I6">
            <v>-9.5899999999999999E-2</v>
          </cell>
          <cell r="J6">
            <v>5445800</v>
          </cell>
          <cell r="K6">
            <v>5500000</v>
          </cell>
          <cell r="L6">
            <v>54200</v>
          </cell>
          <cell r="M6">
            <v>9.9000000000000008E-3</v>
          </cell>
          <cell r="N6">
            <v>10594.941634241246</v>
          </cell>
          <cell r="O6">
            <v>11727.078891257996</v>
          </cell>
          <cell r="P6">
            <v>1132.1372570167496</v>
          </cell>
          <cell r="Q6">
            <v>313541</v>
          </cell>
          <cell r="R6" t="str">
            <v>$ -</v>
          </cell>
          <cell r="S6" t="str">
            <v>$ -</v>
          </cell>
        </row>
        <row r="7">
          <cell r="B7">
            <v>204</v>
          </cell>
          <cell r="C7">
            <v>1</v>
          </cell>
          <cell r="D7" t="str">
            <v>ES</v>
          </cell>
          <cell r="E7">
            <v>655</v>
          </cell>
          <cell r="F7">
            <v>662</v>
          </cell>
          <cell r="G7">
            <v>7</v>
          </cell>
          <cell r="H7" t="str">
            <v>No</v>
          </cell>
          <cell r="I7">
            <v>1.06E-2</v>
          </cell>
          <cell r="J7">
            <v>9974300</v>
          </cell>
          <cell r="K7">
            <v>10200000</v>
          </cell>
          <cell r="L7">
            <v>225700</v>
          </cell>
          <cell r="M7">
            <v>2.2100000000000002E-2</v>
          </cell>
          <cell r="N7">
            <v>15227.938931297709</v>
          </cell>
          <cell r="O7">
            <v>15407.85498489426</v>
          </cell>
          <cell r="P7">
            <v>179.91605359655114</v>
          </cell>
          <cell r="Q7">
            <v>243557</v>
          </cell>
          <cell r="R7">
            <v>522591</v>
          </cell>
          <cell r="S7">
            <v>422816</v>
          </cell>
        </row>
        <row r="8">
          <cell r="B8">
            <v>1058</v>
          </cell>
          <cell r="C8">
            <v>7</v>
          </cell>
          <cell r="D8" t="str">
            <v>HS</v>
          </cell>
          <cell r="E8">
            <v>330</v>
          </cell>
          <cell r="F8">
            <v>385</v>
          </cell>
          <cell r="G8">
            <v>55</v>
          </cell>
          <cell r="H8" t="str">
            <v>No</v>
          </cell>
          <cell r="I8">
            <v>0.1429</v>
          </cell>
          <cell r="J8">
            <v>4449800</v>
          </cell>
          <cell r="K8">
            <v>5100000</v>
          </cell>
          <cell r="L8">
            <v>650200</v>
          </cell>
          <cell r="M8">
            <v>0.1275</v>
          </cell>
          <cell r="N8">
            <v>13484.242424242424</v>
          </cell>
          <cell r="O8">
            <v>13246.753246753247</v>
          </cell>
          <cell r="P8">
            <v>-237.48917748917665</v>
          </cell>
          <cell r="Q8">
            <v>198908</v>
          </cell>
          <cell r="R8">
            <v>363039</v>
          </cell>
          <cell r="S8">
            <v>495232</v>
          </cell>
        </row>
        <row r="9">
          <cell r="B9">
            <v>205</v>
          </cell>
          <cell r="C9">
            <v>4</v>
          </cell>
          <cell r="D9" t="str">
            <v>ES</v>
          </cell>
          <cell r="E9">
            <v>657</v>
          </cell>
          <cell r="F9">
            <v>640</v>
          </cell>
          <cell r="G9">
            <v>-17</v>
          </cell>
          <cell r="H9" t="str">
            <v>No</v>
          </cell>
          <cell r="I9">
            <v>-2.6599999999999999E-2</v>
          </cell>
          <cell r="J9">
            <v>10051200</v>
          </cell>
          <cell r="K9">
            <v>10100000</v>
          </cell>
          <cell r="L9">
            <v>48800</v>
          </cell>
          <cell r="M9">
            <v>4.7999999999999996E-3</v>
          </cell>
          <cell r="N9">
            <v>15298.630136986301</v>
          </cell>
          <cell r="O9">
            <v>15781.25</v>
          </cell>
          <cell r="P9">
            <v>482.6198630136987</v>
          </cell>
          <cell r="Q9">
            <v>344431</v>
          </cell>
          <cell r="R9">
            <v>700641</v>
          </cell>
          <cell r="S9">
            <v>665760</v>
          </cell>
        </row>
        <row r="10">
          <cell r="B10">
            <v>206</v>
          </cell>
          <cell r="C10">
            <v>7</v>
          </cell>
          <cell r="D10" t="str">
            <v>ES</v>
          </cell>
          <cell r="E10">
            <v>482</v>
          </cell>
          <cell r="F10">
            <v>456</v>
          </cell>
          <cell r="G10">
            <v>-26</v>
          </cell>
          <cell r="H10" t="str">
            <v>No</v>
          </cell>
          <cell r="I10">
            <v>-5.7000000000000002E-2</v>
          </cell>
          <cell r="J10">
            <v>6864500</v>
          </cell>
          <cell r="K10">
            <v>7200000</v>
          </cell>
          <cell r="L10">
            <v>335500</v>
          </cell>
          <cell r="M10">
            <v>4.6600000000000003E-2</v>
          </cell>
          <cell r="N10">
            <v>14241.701244813277</v>
          </cell>
          <cell r="O10">
            <v>15789.473684210527</v>
          </cell>
          <cell r="P10">
            <v>1547.7724393972494</v>
          </cell>
          <cell r="Q10">
            <v>285955</v>
          </cell>
          <cell r="R10">
            <v>596586</v>
          </cell>
          <cell r="S10">
            <v>569984</v>
          </cell>
        </row>
        <row r="11">
          <cell r="B11">
            <v>402</v>
          </cell>
          <cell r="C11">
            <v>1</v>
          </cell>
          <cell r="D11" t="str">
            <v>HS</v>
          </cell>
          <cell r="E11">
            <v>577</v>
          </cell>
          <cell r="F11">
            <v>572</v>
          </cell>
          <cell r="G11">
            <v>-5</v>
          </cell>
          <cell r="H11" t="str">
            <v>No</v>
          </cell>
          <cell r="I11">
            <v>-8.6999999999999994E-3</v>
          </cell>
          <cell r="J11">
            <v>6151500</v>
          </cell>
          <cell r="K11">
            <v>6300000</v>
          </cell>
          <cell r="L11">
            <v>148500</v>
          </cell>
          <cell r="M11">
            <v>2.3599999999999999E-2</v>
          </cell>
          <cell r="N11">
            <v>10661.178509532063</v>
          </cell>
          <cell r="O11">
            <v>11013.986013986014</v>
          </cell>
          <cell r="P11">
            <v>352.80750445395097</v>
          </cell>
          <cell r="Q11">
            <v>160685</v>
          </cell>
          <cell r="R11">
            <v>309855</v>
          </cell>
          <cell r="S11">
            <v>322368</v>
          </cell>
        </row>
        <row r="12">
          <cell r="B12">
            <v>291</v>
          </cell>
          <cell r="C12">
            <v>8</v>
          </cell>
          <cell r="D12" t="str">
            <v>ES</v>
          </cell>
          <cell r="E12">
            <v>452</v>
          </cell>
          <cell r="F12">
            <v>434</v>
          </cell>
          <cell r="G12">
            <v>-18</v>
          </cell>
          <cell r="H12" t="str">
            <v>No</v>
          </cell>
          <cell r="I12">
            <v>-4.1500000000000002E-2</v>
          </cell>
          <cell r="J12">
            <v>6340600</v>
          </cell>
          <cell r="K12">
            <v>6400000</v>
          </cell>
          <cell r="L12">
            <v>59400</v>
          </cell>
          <cell r="M12">
            <v>9.2999999999999992E-3</v>
          </cell>
          <cell r="N12">
            <v>14027.87610619469</v>
          </cell>
          <cell r="O12">
            <v>14746.543778801843</v>
          </cell>
          <cell r="P12">
            <v>718.66767260715278</v>
          </cell>
          <cell r="Q12">
            <v>342257</v>
          </cell>
          <cell r="R12">
            <v>742264</v>
          </cell>
          <cell r="S12">
            <v>707808</v>
          </cell>
        </row>
        <row r="13">
          <cell r="B13">
            <v>212</v>
          </cell>
          <cell r="C13">
            <v>6</v>
          </cell>
          <cell r="D13" t="str">
            <v>ES</v>
          </cell>
          <cell r="E13">
            <v>452</v>
          </cell>
          <cell r="F13">
            <v>446</v>
          </cell>
          <cell r="G13">
            <v>-6</v>
          </cell>
          <cell r="H13" t="str">
            <v>No</v>
          </cell>
          <cell r="I13">
            <v>-1.35E-2</v>
          </cell>
          <cell r="J13">
            <v>5128600</v>
          </cell>
          <cell r="K13">
            <v>5300000</v>
          </cell>
          <cell r="L13">
            <v>171400</v>
          </cell>
          <cell r="M13">
            <v>3.2300000000000002E-2</v>
          </cell>
          <cell r="N13">
            <v>11346.46017699115</v>
          </cell>
          <cell r="O13">
            <v>11883.40807174888</v>
          </cell>
          <cell r="P13">
            <v>536.94789475772996</v>
          </cell>
          <cell r="Q13">
            <v>69059</v>
          </cell>
          <cell r="R13">
            <v>60121</v>
          </cell>
          <cell r="S13">
            <v>60736</v>
          </cell>
        </row>
        <row r="14">
          <cell r="B14">
            <v>213</v>
          </cell>
          <cell r="C14">
            <v>4</v>
          </cell>
          <cell r="D14" t="str">
            <v>EC</v>
          </cell>
          <cell r="E14">
            <v>663</v>
          </cell>
          <cell r="F14">
            <v>568</v>
          </cell>
          <cell r="G14">
            <v>-95</v>
          </cell>
          <cell r="H14" t="str">
            <v>Yes</v>
          </cell>
          <cell r="I14">
            <v>-0.1673</v>
          </cell>
          <cell r="J14">
            <v>12122500</v>
          </cell>
          <cell r="K14">
            <v>11600000</v>
          </cell>
          <cell r="L14">
            <v>-522500</v>
          </cell>
          <cell r="M14">
            <v>-4.4999999999999998E-2</v>
          </cell>
          <cell r="N14">
            <v>18284.313725490196</v>
          </cell>
          <cell r="O14">
            <v>20422.535211267605</v>
          </cell>
          <cell r="P14">
            <v>2138.2214857774088</v>
          </cell>
          <cell r="Q14">
            <v>242582</v>
          </cell>
          <cell r="R14">
            <v>756138</v>
          </cell>
          <cell r="S14">
            <v>574656</v>
          </cell>
        </row>
        <row r="15">
          <cell r="B15">
            <v>347</v>
          </cell>
          <cell r="C15">
            <v>5</v>
          </cell>
          <cell r="D15" t="str">
            <v>MS</v>
          </cell>
          <cell r="E15">
            <v>401</v>
          </cell>
          <cell r="F15">
            <v>359</v>
          </cell>
          <cell r="G15">
            <v>-42</v>
          </cell>
          <cell r="H15" t="str">
            <v>No</v>
          </cell>
          <cell r="I15">
            <v>-0.11700000000000001</v>
          </cell>
          <cell r="J15">
            <v>6328000</v>
          </cell>
          <cell r="K15">
            <v>6200000</v>
          </cell>
          <cell r="L15">
            <v>-128000</v>
          </cell>
          <cell r="M15">
            <v>-2.06E-2</v>
          </cell>
          <cell r="N15">
            <v>15780.548628428927</v>
          </cell>
          <cell r="O15">
            <v>17270.194986072423</v>
          </cell>
          <cell r="P15">
            <v>1489.6463576434962</v>
          </cell>
          <cell r="Q15">
            <v>178098</v>
          </cell>
          <cell r="R15">
            <v>397724</v>
          </cell>
          <cell r="S15">
            <v>429168</v>
          </cell>
        </row>
        <row r="16">
          <cell r="B16">
            <v>404</v>
          </cell>
          <cell r="C16">
            <v>5</v>
          </cell>
          <cell r="D16" t="str">
            <v>EC</v>
          </cell>
          <cell r="E16">
            <v>475</v>
          </cell>
          <cell r="F16">
            <v>436</v>
          </cell>
          <cell r="G16">
            <v>-39</v>
          </cell>
          <cell r="H16" t="str">
            <v>No</v>
          </cell>
          <cell r="I16">
            <v>-8.9399999999999993E-2</v>
          </cell>
          <cell r="J16">
            <v>7983800</v>
          </cell>
          <cell r="K16">
            <v>7800000</v>
          </cell>
          <cell r="L16">
            <v>-183800</v>
          </cell>
          <cell r="M16">
            <v>-2.3599999999999999E-2</v>
          </cell>
          <cell r="N16">
            <v>16808</v>
          </cell>
          <cell r="O16">
            <v>17889.908256880735</v>
          </cell>
          <cell r="P16">
            <v>1081.9082568807353</v>
          </cell>
          <cell r="Q16">
            <v>250337</v>
          </cell>
          <cell r="R16">
            <v>702954</v>
          </cell>
          <cell r="S16">
            <v>637728</v>
          </cell>
        </row>
        <row r="17">
          <cell r="B17">
            <v>296</v>
          </cell>
          <cell r="C17">
            <v>1</v>
          </cell>
          <cell r="D17" t="str">
            <v>ES</v>
          </cell>
          <cell r="E17">
            <v>467</v>
          </cell>
          <cell r="F17">
            <v>485</v>
          </cell>
          <cell r="G17">
            <v>18</v>
          </cell>
          <cell r="H17" t="str">
            <v>No</v>
          </cell>
          <cell r="I17">
            <v>3.7100000000000001E-2</v>
          </cell>
          <cell r="J17">
            <v>7811600</v>
          </cell>
          <cell r="K17">
            <v>7900000</v>
          </cell>
          <cell r="L17">
            <v>88400</v>
          </cell>
          <cell r="M17">
            <v>1.12E-2</v>
          </cell>
          <cell r="N17">
            <v>16727.194860813703</v>
          </cell>
          <cell r="O17">
            <v>16288.659793814433</v>
          </cell>
          <cell r="P17">
            <v>-438.53506699926947</v>
          </cell>
          <cell r="Q17">
            <v>226371</v>
          </cell>
          <cell r="R17">
            <v>494842</v>
          </cell>
          <cell r="S17">
            <v>422816</v>
          </cell>
        </row>
        <row r="18">
          <cell r="B18">
            <v>219</v>
          </cell>
          <cell r="C18">
            <v>5</v>
          </cell>
          <cell r="D18" t="str">
            <v>ES</v>
          </cell>
          <cell r="E18">
            <v>247</v>
          </cell>
          <cell r="F18">
            <v>231</v>
          </cell>
          <cell r="G18">
            <v>-16</v>
          </cell>
          <cell r="H18" t="str">
            <v>No</v>
          </cell>
          <cell r="I18">
            <v>-6.93E-2</v>
          </cell>
          <cell r="J18">
            <v>4328300</v>
          </cell>
          <cell r="K18">
            <v>4300000</v>
          </cell>
          <cell r="L18">
            <v>-28300</v>
          </cell>
          <cell r="M18">
            <v>-6.6E-3</v>
          </cell>
          <cell r="N18">
            <v>17523.481781376518</v>
          </cell>
          <cell r="O18">
            <v>18614.718614718615</v>
          </cell>
          <cell r="P18">
            <v>1091.2368333420964</v>
          </cell>
          <cell r="Q18">
            <v>124450</v>
          </cell>
          <cell r="R18">
            <v>286731</v>
          </cell>
          <cell r="S18">
            <v>240608</v>
          </cell>
        </row>
        <row r="19">
          <cell r="B19">
            <v>220</v>
          </cell>
          <cell r="C19">
            <v>5</v>
          </cell>
          <cell r="D19" t="str">
            <v>ES</v>
          </cell>
          <cell r="E19">
            <v>284</v>
          </cell>
          <cell r="F19">
            <v>279</v>
          </cell>
          <cell r="G19">
            <v>-5</v>
          </cell>
          <cell r="H19" t="str">
            <v>No</v>
          </cell>
          <cell r="I19">
            <v>-1.7899999999999999E-2</v>
          </cell>
          <cell r="J19">
            <v>4922700</v>
          </cell>
          <cell r="K19">
            <v>4900000</v>
          </cell>
          <cell r="L19">
            <v>-22700</v>
          </cell>
          <cell r="M19">
            <v>-4.5999999999999999E-3</v>
          </cell>
          <cell r="N19">
            <v>17333.450704225354</v>
          </cell>
          <cell r="O19">
            <v>17562.724014336916</v>
          </cell>
          <cell r="P19">
            <v>229.27331011156275</v>
          </cell>
          <cell r="Q19">
            <v>145949</v>
          </cell>
          <cell r="R19">
            <v>286731</v>
          </cell>
          <cell r="S19">
            <v>280320</v>
          </cell>
        </row>
        <row r="20">
          <cell r="B20">
            <v>221</v>
          </cell>
          <cell r="C20">
            <v>7</v>
          </cell>
          <cell r="D20" t="str">
            <v>ES</v>
          </cell>
          <cell r="E20">
            <v>313</v>
          </cell>
          <cell r="F20">
            <v>305</v>
          </cell>
          <cell r="G20">
            <v>-8</v>
          </cell>
          <cell r="H20" t="str">
            <v>No</v>
          </cell>
          <cell r="I20">
            <v>-2.6200000000000001E-2</v>
          </cell>
          <cell r="J20">
            <v>4439000</v>
          </cell>
          <cell r="K20">
            <v>4600000</v>
          </cell>
          <cell r="L20">
            <v>161000</v>
          </cell>
          <cell r="M20">
            <v>3.5000000000000003E-2</v>
          </cell>
          <cell r="N20">
            <v>14182.108626198084</v>
          </cell>
          <cell r="O20">
            <v>15081.967213114754</v>
          </cell>
          <cell r="P20">
            <v>899.8585869166709</v>
          </cell>
          <cell r="Q20">
            <v>231674</v>
          </cell>
          <cell r="R20">
            <v>469407</v>
          </cell>
          <cell r="S20">
            <v>476544</v>
          </cell>
        </row>
        <row r="21">
          <cell r="B21">
            <v>247</v>
          </cell>
          <cell r="C21">
            <v>7</v>
          </cell>
          <cell r="D21" t="str">
            <v>ES</v>
          </cell>
          <cell r="E21">
            <v>267</v>
          </cell>
          <cell r="F21">
            <v>232</v>
          </cell>
          <cell r="G21">
            <v>-35</v>
          </cell>
          <cell r="H21" t="str">
            <v>No</v>
          </cell>
          <cell r="I21">
            <v>-0.15090000000000001</v>
          </cell>
          <cell r="J21">
            <v>4551600</v>
          </cell>
          <cell r="K21">
            <v>4500000</v>
          </cell>
          <cell r="L21">
            <v>-51600</v>
          </cell>
          <cell r="M21">
            <v>-1.15E-2</v>
          </cell>
          <cell r="N21">
            <v>17047.191011235955</v>
          </cell>
          <cell r="O21">
            <v>19396.551724137931</v>
          </cell>
          <cell r="P21">
            <v>2349.3607129019765</v>
          </cell>
          <cell r="Q21">
            <v>204776</v>
          </cell>
          <cell r="R21">
            <v>413910</v>
          </cell>
          <cell r="S21">
            <v>432160</v>
          </cell>
        </row>
        <row r="22">
          <cell r="B22">
            <v>360</v>
          </cell>
          <cell r="C22">
            <v>6</v>
          </cell>
          <cell r="D22" t="str">
            <v>EC</v>
          </cell>
          <cell r="E22">
            <v>339</v>
          </cell>
          <cell r="F22">
            <v>355</v>
          </cell>
          <cell r="G22">
            <v>16</v>
          </cell>
          <cell r="H22" t="str">
            <v>No</v>
          </cell>
          <cell r="I22">
            <v>4.5100000000000001E-2</v>
          </cell>
          <cell r="J22">
            <v>5313500</v>
          </cell>
          <cell r="K22">
            <v>5600000</v>
          </cell>
          <cell r="L22">
            <v>286500</v>
          </cell>
          <cell r="M22">
            <v>5.1200000000000002E-2</v>
          </cell>
          <cell r="N22">
            <v>15674.041297935104</v>
          </cell>
          <cell r="O22">
            <v>15774.647887323943</v>
          </cell>
          <cell r="P22">
            <v>100.60658938883898</v>
          </cell>
          <cell r="Q22">
            <v>85519</v>
          </cell>
          <cell r="R22">
            <v>145678</v>
          </cell>
          <cell r="S22">
            <v>156152</v>
          </cell>
        </row>
        <row r="23">
          <cell r="B23">
            <v>454</v>
          </cell>
          <cell r="C23">
            <v>1</v>
          </cell>
          <cell r="D23" t="str">
            <v>EC</v>
          </cell>
          <cell r="E23">
            <v>736</v>
          </cell>
          <cell r="F23">
            <v>640</v>
          </cell>
          <cell r="G23">
            <v>-96</v>
          </cell>
          <cell r="H23" t="str">
            <v>No</v>
          </cell>
          <cell r="I23">
            <v>-0.15</v>
          </cell>
          <cell r="J23">
            <v>15837100</v>
          </cell>
          <cell r="K23">
            <v>15400000</v>
          </cell>
          <cell r="L23">
            <v>-437100</v>
          </cell>
          <cell r="M23">
            <v>-2.8400000000000002E-2</v>
          </cell>
          <cell r="N23">
            <v>21517.79891304348</v>
          </cell>
          <cell r="O23">
            <v>24062.5</v>
          </cell>
          <cell r="P23">
            <v>2544.7010869565202</v>
          </cell>
          <cell r="Q23">
            <v>449193</v>
          </cell>
          <cell r="R23">
            <v>1405907</v>
          </cell>
          <cell r="S23">
            <v>1189024</v>
          </cell>
        </row>
        <row r="24">
          <cell r="B24">
            <v>224</v>
          </cell>
          <cell r="C24">
            <v>1</v>
          </cell>
          <cell r="D24" t="str">
            <v>ES</v>
          </cell>
          <cell r="E24">
            <v>307</v>
          </cell>
          <cell r="F24">
            <v>300</v>
          </cell>
          <cell r="G24">
            <v>-7</v>
          </cell>
          <cell r="H24" t="str">
            <v>No</v>
          </cell>
          <cell r="I24">
            <v>-2.3300000000000001E-2</v>
          </cell>
          <cell r="J24">
            <v>5528000</v>
          </cell>
          <cell r="K24">
            <v>5300000</v>
          </cell>
          <cell r="L24">
            <v>-228000</v>
          </cell>
          <cell r="M24">
            <v>-4.2999999999999997E-2</v>
          </cell>
          <cell r="N24">
            <v>18006.514657980457</v>
          </cell>
          <cell r="O24">
            <v>17666.666666666668</v>
          </cell>
          <cell r="P24">
            <v>-339.84799131378895</v>
          </cell>
          <cell r="Q24">
            <v>158883</v>
          </cell>
          <cell r="R24">
            <v>316792</v>
          </cell>
          <cell r="S24">
            <v>306016</v>
          </cell>
        </row>
        <row r="25">
          <cell r="B25">
            <v>442</v>
          </cell>
          <cell r="C25">
            <v>1</v>
          </cell>
          <cell r="D25" t="str">
            <v>EC</v>
          </cell>
          <cell r="E25">
            <v>1520</v>
          </cell>
          <cell r="F25">
            <v>1500</v>
          </cell>
          <cell r="G25">
            <v>-20</v>
          </cell>
          <cell r="H25" t="str">
            <v>No</v>
          </cell>
          <cell r="I25">
            <v>-1.3299999999999999E-2</v>
          </cell>
          <cell r="J25">
            <v>21465300</v>
          </cell>
          <cell r="K25">
            <v>21200000</v>
          </cell>
          <cell r="L25">
            <v>-265300</v>
          </cell>
          <cell r="M25">
            <v>-1.2500000000000001E-2</v>
          </cell>
          <cell r="N25">
            <v>14121.907894736842</v>
          </cell>
          <cell r="O25">
            <v>14133.333333333334</v>
          </cell>
          <cell r="P25">
            <v>11.425438596492313</v>
          </cell>
          <cell r="Q25">
            <v>790225</v>
          </cell>
          <cell r="R25">
            <v>2002493</v>
          </cell>
          <cell r="S25">
            <v>1976256</v>
          </cell>
        </row>
        <row r="26">
          <cell r="B26">
            <v>455</v>
          </cell>
          <cell r="C26">
            <v>4</v>
          </cell>
          <cell r="D26" t="str">
            <v>HS</v>
          </cell>
          <cell r="E26">
            <v>557</v>
          </cell>
          <cell r="F26">
            <v>696</v>
          </cell>
          <cell r="G26">
            <v>139</v>
          </cell>
          <cell r="H26" t="str">
            <v>No</v>
          </cell>
          <cell r="I26">
            <v>0.19969999999999999</v>
          </cell>
          <cell r="J26">
            <v>11000000</v>
          </cell>
          <cell r="K26">
            <v>12500000</v>
          </cell>
          <cell r="L26">
            <v>1500000</v>
          </cell>
          <cell r="M26">
            <v>0.12</v>
          </cell>
          <cell r="N26">
            <v>19748.653500897664</v>
          </cell>
          <cell r="O26">
            <v>17959.77011494253</v>
          </cell>
          <cell r="P26">
            <v>-1788.8833859551341</v>
          </cell>
          <cell r="Q26">
            <v>362440</v>
          </cell>
          <cell r="R26">
            <v>763075</v>
          </cell>
          <cell r="S26">
            <v>904032</v>
          </cell>
        </row>
        <row r="27">
          <cell r="B27">
            <v>405</v>
          </cell>
          <cell r="C27">
            <v>3</v>
          </cell>
          <cell r="D27" t="str">
            <v>MS</v>
          </cell>
          <cell r="E27">
            <v>1510</v>
          </cell>
          <cell r="F27">
            <v>1466</v>
          </cell>
          <cell r="G27">
            <v>-44</v>
          </cell>
          <cell r="H27" t="str">
            <v>No</v>
          </cell>
          <cell r="I27">
            <v>-0.03</v>
          </cell>
          <cell r="J27">
            <v>16276100</v>
          </cell>
          <cell r="K27">
            <v>15800000</v>
          </cell>
          <cell r="L27">
            <v>-476100</v>
          </cell>
          <cell r="M27">
            <v>-3.0099999999999998E-2</v>
          </cell>
          <cell r="N27">
            <v>10778.874172185431</v>
          </cell>
          <cell r="O27">
            <v>10777.62619372442</v>
          </cell>
          <cell r="P27">
            <v>-1.2479784610113711</v>
          </cell>
          <cell r="Q27">
            <v>266540</v>
          </cell>
          <cell r="R27">
            <v>337603</v>
          </cell>
          <cell r="S27">
            <v>380768</v>
          </cell>
        </row>
        <row r="28">
          <cell r="B28">
            <v>349</v>
          </cell>
          <cell r="C28">
            <v>4</v>
          </cell>
          <cell r="D28" t="str">
            <v>ES</v>
          </cell>
          <cell r="E28">
            <v>492</v>
          </cell>
          <cell r="F28">
            <v>452</v>
          </cell>
          <cell r="G28">
            <v>-40</v>
          </cell>
          <cell r="H28" t="str">
            <v>No</v>
          </cell>
          <cell r="I28">
            <v>-8.8499999999999995E-2</v>
          </cell>
          <cell r="J28">
            <v>8668100</v>
          </cell>
          <cell r="K28">
            <v>8300000</v>
          </cell>
          <cell r="L28">
            <v>-368100</v>
          </cell>
          <cell r="M28">
            <v>-4.4299999999999999E-2</v>
          </cell>
          <cell r="N28">
            <v>17618.08943089431</v>
          </cell>
          <cell r="O28">
            <v>18362.83185840708</v>
          </cell>
          <cell r="P28">
            <v>744.74242751277052</v>
          </cell>
          <cell r="Q28">
            <v>226138</v>
          </cell>
          <cell r="R28">
            <v>460157</v>
          </cell>
          <cell r="S28">
            <v>429824</v>
          </cell>
        </row>
        <row r="29">
          <cell r="B29">
            <v>231</v>
          </cell>
          <cell r="C29">
            <v>7</v>
          </cell>
          <cell r="D29" t="str">
            <v>ES</v>
          </cell>
          <cell r="E29">
            <v>229</v>
          </cell>
          <cell r="F29">
            <v>223</v>
          </cell>
          <cell r="G29">
            <v>-6</v>
          </cell>
          <cell r="H29" t="str">
            <v>No</v>
          </cell>
          <cell r="I29">
            <v>-2.69E-2</v>
          </cell>
          <cell r="J29">
            <v>4128600</v>
          </cell>
          <cell r="K29">
            <v>4200000</v>
          </cell>
          <cell r="L29">
            <v>71400</v>
          </cell>
          <cell r="M29">
            <v>1.7000000000000001E-2</v>
          </cell>
          <cell r="N29">
            <v>18028.820960698689</v>
          </cell>
          <cell r="O29">
            <v>18834.080717488789</v>
          </cell>
          <cell r="P29">
            <v>805.25975679009935</v>
          </cell>
          <cell r="Q29">
            <v>185083</v>
          </cell>
          <cell r="R29">
            <v>381537</v>
          </cell>
          <cell r="S29">
            <v>387776</v>
          </cell>
        </row>
        <row r="30">
          <cell r="B30">
            <v>471</v>
          </cell>
          <cell r="C30">
            <v>2</v>
          </cell>
          <cell r="D30" t="str">
            <v>HS</v>
          </cell>
          <cell r="E30">
            <v>558</v>
          </cell>
          <cell r="F30">
            <v>611</v>
          </cell>
          <cell r="G30">
            <v>53</v>
          </cell>
          <cell r="H30" t="str">
            <v>No</v>
          </cell>
          <cell r="I30">
            <v>8.6699999999999999E-2</v>
          </cell>
          <cell r="J30">
            <v>8900000</v>
          </cell>
          <cell r="K30">
            <v>10100000</v>
          </cell>
          <cell r="L30">
            <v>1200000</v>
          </cell>
          <cell r="M30">
            <v>0.1188</v>
          </cell>
          <cell r="N30">
            <v>15949.820788530466</v>
          </cell>
          <cell r="O30">
            <v>16530.278232405894</v>
          </cell>
          <cell r="P30">
            <v>580.457443875428</v>
          </cell>
          <cell r="Q30">
            <v>205615</v>
          </cell>
          <cell r="R30">
            <v>411598</v>
          </cell>
          <cell r="S30">
            <v>448512</v>
          </cell>
        </row>
        <row r="31">
          <cell r="B31">
            <v>467</v>
          </cell>
          <cell r="C31">
            <v>5</v>
          </cell>
          <cell r="D31" t="str">
            <v>HS</v>
          </cell>
          <cell r="E31">
            <v>646</v>
          </cell>
          <cell r="F31">
            <v>662</v>
          </cell>
          <cell r="G31">
            <v>16</v>
          </cell>
          <cell r="H31" t="str">
            <v>No</v>
          </cell>
          <cell r="I31">
            <v>2.4199999999999999E-2</v>
          </cell>
          <cell r="J31">
            <v>10684800</v>
          </cell>
          <cell r="K31">
            <v>11200000</v>
          </cell>
          <cell r="L31">
            <v>515200</v>
          </cell>
          <cell r="M31">
            <v>4.5999999999999999E-2</v>
          </cell>
          <cell r="N31">
            <v>16539.938080495354</v>
          </cell>
          <cell r="O31">
            <v>16918.429003021149</v>
          </cell>
          <cell r="P31">
            <v>378.4909225257943</v>
          </cell>
          <cell r="Q31">
            <v>406377</v>
          </cell>
          <cell r="R31">
            <v>1262542</v>
          </cell>
          <cell r="S31">
            <v>1048864</v>
          </cell>
        </row>
        <row r="32">
          <cell r="B32">
            <v>457</v>
          </cell>
          <cell r="C32">
            <v>6</v>
          </cell>
          <cell r="D32" t="str">
            <v>HS</v>
          </cell>
          <cell r="E32">
            <v>802</v>
          </cell>
          <cell r="F32">
            <v>770</v>
          </cell>
          <cell r="G32">
            <v>-32</v>
          </cell>
          <cell r="H32" t="str">
            <v>No</v>
          </cell>
          <cell r="I32">
            <v>-4.1599999999999998E-2</v>
          </cell>
          <cell r="J32">
            <v>12500500</v>
          </cell>
          <cell r="K32">
            <v>12600000</v>
          </cell>
          <cell r="L32">
            <v>99500</v>
          </cell>
          <cell r="M32">
            <v>7.9000000000000008E-3</v>
          </cell>
          <cell r="N32">
            <v>15586.658354114714</v>
          </cell>
          <cell r="O32">
            <v>16363.636363636364</v>
          </cell>
          <cell r="P32">
            <v>776.97800952165016</v>
          </cell>
          <cell r="Q32">
            <v>499912</v>
          </cell>
          <cell r="R32">
            <v>1246355</v>
          </cell>
          <cell r="S32">
            <v>1305824</v>
          </cell>
        </row>
        <row r="33">
          <cell r="B33">
            <v>232</v>
          </cell>
          <cell r="C33">
            <v>3</v>
          </cell>
          <cell r="D33" t="str">
            <v>ES</v>
          </cell>
          <cell r="E33">
            <v>464</v>
          </cell>
          <cell r="F33">
            <v>444</v>
          </cell>
          <cell r="G33">
            <v>-20</v>
          </cell>
          <cell r="H33" t="str">
            <v>No</v>
          </cell>
          <cell r="I33">
            <v>-4.4999999999999998E-2</v>
          </cell>
          <cell r="J33">
            <v>5354000</v>
          </cell>
          <cell r="K33">
            <v>5500000</v>
          </cell>
          <cell r="L33">
            <v>146000</v>
          </cell>
          <cell r="M33">
            <v>2.6499999999999999E-2</v>
          </cell>
          <cell r="N33">
            <v>11538.793103448275</v>
          </cell>
          <cell r="O33">
            <v>12387.387387387387</v>
          </cell>
          <cell r="P33">
            <v>848.59428393911185</v>
          </cell>
          <cell r="Q33">
            <v>65894</v>
          </cell>
          <cell r="R33">
            <v>41622</v>
          </cell>
          <cell r="S33">
            <v>53728</v>
          </cell>
        </row>
        <row r="34">
          <cell r="B34">
            <v>407</v>
          </cell>
          <cell r="C34">
            <v>6</v>
          </cell>
          <cell r="D34" t="str">
            <v>MS</v>
          </cell>
          <cell r="E34">
            <v>289</v>
          </cell>
          <cell r="F34">
            <v>278</v>
          </cell>
          <cell r="G34">
            <v>-11</v>
          </cell>
          <cell r="H34" t="str">
            <v>No</v>
          </cell>
          <cell r="I34">
            <v>-3.9600000000000003E-2</v>
          </cell>
          <cell r="J34">
            <v>0</v>
          </cell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>
            <v>151947</v>
          </cell>
          <cell r="R34">
            <v>409286</v>
          </cell>
          <cell r="S34">
            <v>383104</v>
          </cell>
        </row>
        <row r="35">
          <cell r="B35">
            <v>318</v>
          </cell>
          <cell r="C35">
            <v>8</v>
          </cell>
          <cell r="D35" t="str">
            <v>EC</v>
          </cell>
          <cell r="E35">
            <v>462</v>
          </cell>
          <cell r="F35">
            <v>456</v>
          </cell>
          <cell r="G35">
            <v>-6</v>
          </cell>
          <cell r="H35" t="str">
            <v>No</v>
          </cell>
          <cell r="I35">
            <v>-1.32E-2</v>
          </cell>
          <cell r="J35">
            <v>7342600</v>
          </cell>
          <cell r="K35">
            <v>7200000</v>
          </cell>
          <cell r="L35">
            <v>-142600</v>
          </cell>
          <cell r="M35">
            <v>-1.9800000000000002E-2</v>
          </cell>
          <cell r="N35">
            <v>15893.073593073594</v>
          </cell>
          <cell r="O35">
            <v>15789.473684210527</v>
          </cell>
          <cell r="P35">
            <v>-103.59990886306696</v>
          </cell>
          <cell r="Q35">
            <v>309422</v>
          </cell>
          <cell r="R35">
            <v>779261</v>
          </cell>
          <cell r="S35">
            <v>815264</v>
          </cell>
        </row>
        <row r="36">
          <cell r="B36">
            <v>238</v>
          </cell>
          <cell r="C36">
            <v>8</v>
          </cell>
          <cell r="D36" t="str">
            <v>ES</v>
          </cell>
          <cell r="E36">
            <v>286</v>
          </cell>
          <cell r="F36">
            <v>239</v>
          </cell>
          <cell r="G36">
            <v>-47</v>
          </cell>
          <cell r="H36" t="str">
            <v>No</v>
          </cell>
          <cell r="I36">
            <v>-0.19670000000000001</v>
          </cell>
          <cell r="J36">
            <v>4587200</v>
          </cell>
          <cell r="K36">
            <v>4500000</v>
          </cell>
          <cell r="L36">
            <v>-87200</v>
          </cell>
          <cell r="M36">
            <v>-1.9400000000000001E-2</v>
          </cell>
          <cell r="N36">
            <v>16039.160839160839</v>
          </cell>
          <cell r="O36">
            <v>18828.451882845187</v>
          </cell>
          <cell r="P36">
            <v>2789.2910436843486</v>
          </cell>
          <cell r="Q36">
            <v>211398</v>
          </cell>
          <cell r="R36">
            <v>522591</v>
          </cell>
          <cell r="S36">
            <v>446176</v>
          </cell>
        </row>
        <row r="37">
          <cell r="B37">
            <v>239</v>
          </cell>
          <cell r="C37">
            <v>2</v>
          </cell>
          <cell r="D37" t="str">
            <v>ES</v>
          </cell>
          <cell r="E37">
            <v>304</v>
          </cell>
          <cell r="F37">
            <v>336</v>
          </cell>
          <cell r="G37">
            <v>32</v>
          </cell>
          <cell r="H37" t="str">
            <v>No</v>
          </cell>
          <cell r="I37">
            <v>9.5200000000000007E-2</v>
          </cell>
          <cell r="J37">
            <v>5309400</v>
          </cell>
          <cell r="K37">
            <v>5700000</v>
          </cell>
          <cell r="L37">
            <v>390600</v>
          </cell>
          <cell r="M37">
            <v>6.8500000000000005E-2</v>
          </cell>
          <cell r="N37">
            <v>17465.13157894737</v>
          </cell>
          <cell r="O37">
            <v>16964.285714285714</v>
          </cell>
          <cell r="P37">
            <v>-500.84586466165638</v>
          </cell>
          <cell r="Q37">
            <v>171293</v>
          </cell>
          <cell r="R37">
            <v>286731</v>
          </cell>
          <cell r="S37">
            <v>327040</v>
          </cell>
        </row>
        <row r="38">
          <cell r="B38">
            <v>227</v>
          </cell>
          <cell r="C38">
            <v>1</v>
          </cell>
          <cell r="D38" t="str">
            <v>ES</v>
          </cell>
          <cell r="E38">
            <v>401</v>
          </cell>
          <cell r="F38">
            <v>410</v>
          </cell>
          <cell r="G38">
            <v>9</v>
          </cell>
          <cell r="H38" t="str">
            <v>No</v>
          </cell>
          <cell r="I38">
            <v>2.1999999999999999E-2</v>
          </cell>
          <cell r="J38">
            <v>6845700</v>
          </cell>
          <cell r="K38">
            <v>7300000</v>
          </cell>
          <cell r="L38">
            <v>454300</v>
          </cell>
          <cell r="M38">
            <v>6.2199999999999998E-2</v>
          </cell>
          <cell r="N38">
            <v>17071.571072319202</v>
          </cell>
          <cell r="O38">
            <v>17804.878048780487</v>
          </cell>
          <cell r="P38">
            <v>733.30697646128465</v>
          </cell>
          <cell r="Q38">
            <v>247812</v>
          </cell>
          <cell r="R38">
            <v>474031</v>
          </cell>
          <cell r="S38">
            <v>490560</v>
          </cell>
        </row>
        <row r="39">
          <cell r="B39">
            <v>246</v>
          </cell>
          <cell r="C39">
            <v>2</v>
          </cell>
          <cell r="D39" t="str">
            <v>MS</v>
          </cell>
          <cell r="E39">
            <v>505</v>
          </cell>
          <cell r="F39">
            <v>525</v>
          </cell>
          <cell r="G39">
            <v>20</v>
          </cell>
          <cell r="H39" t="str">
            <v>No</v>
          </cell>
          <cell r="I39">
            <v>3.8100000000000002E-2</v>
          </cell>
          <cell r="J39">
            <v>6593200</v>
          </cell>
          <cell r="K39">
            <v>6600000</v>
          </cell>
          <cell r="L39">
            <v>6800</v>
          </cell>
          <cell r="M39">
            <v>1E-3</v>
          </cell>
          <cell r="N39">
            <v>13055.841584158416</v>
          </cell>
          <cell r="O39">
            <v>12571.428571428571</v>
          </cell>
          <cell r="P39">
            <v>-484.41301272984492</v>
          </cell>
          <cell r="Q39">
            <v>114978</v>
          </cell>
          <cell r="R39">
            <v>217361</v>
          </cell>
          <cell r="S39">
            <v>196224</v>
          </cell>
        </row>
        <row r="40">
          <cell r="B40">
            <v>413</v>
          </cell>
          <cell r="C40">
            <v>8</v>
          </cell>
          <cell r="D40" t="str">
            <v>MS</v>
          </cell>
          <cell r="E40">
            <v>453</v>
          </cell>
          <cell r="F40">
            <v>475</v>
          </cell>
          <cell r="G40">
            <v>22</v>
          </cell>
          <cell r="H40" t="str">
            <v>No</v>
          </cell>
          <cell r="I40">
            <v>4.6300000000000001E-2</v>
          </cell>
          <cell r="J40">
            <v>7162100</v>
          </cell>
          <cell r="K40">
            <v>7400000</v>
          </cell>
          <cell r="L40">
            <v>237900</v>
          </cell>
          <cell r="M40">
            <v>3.2099999999999997E-2</v>
          </cell>
          <cell r="N40">
            <v>15810.37527593819</v>
          </cell>
          <cell r="O40">
            <v>15578.947368421053</v>
          </cell>
          <cell r="P40">
            <v>-231.42790751713619</v>
          </cell>
          <cell r="Q40">
            <v>329552</v>
          </cell>
          <cell r="R40">
            <v>709891</v>
          </cell>
          <cell r="S40">
            <v>871328</v>
          </cell>
        </row>
        <row r="41">
          <cell r="B41">
            <v>258</v>
          </cell>
          <cell r="C41">
            <v>3</v>
          </cell>
          <cell r="D41" t="str">
            <v>ES</v>
          </cell>
          <cell r="E41">
            <v>356</v>
          </cell>
          <cell r="F41">
            <v>354</v>
          </cell>
          <cell r="G41">
            <v>-2</v>
          </cell>
          <cell r="H41" t="str">
            <v>No</v>
          </cell>
          <cell r="I41">
            <v>-5.5999999999999999E-3</v>
          </cell>
          <cell r="J41">
            <v>5063000</v>
          </cell>
          <cell r="K41">
            <v>5300000</v>
          </cell>
          <cell r="L41">
            <v>237000</v>
          </cell>
          <cell r="M41">
            <v>4.4699999999999997E-2</v>
          </cell>
          <cell r="N41">
            <v>14221.91011235955</v>
          </cell>
          <cell r="O41">
            <v>14971.751412429379</v>
          </cell>
          <cell r="P41">
            <v>749.84130006982923</v>
          </cell>
          <cell r="Q41">
            <v>57155</v>
          </cell>
          <cell r="R41">
            <v>55496</v>
          </cell>
          <cell r="S41">
            <v>53728</v>
          </cell>
        </row>
        <row r="42">
          <cell r="B42">
            <v>249</v>
          </cell>
          <cell r="C42">
            <v>8</v>
          </cell>
          <cell r="D42" t="str">
            <v>ES</v>
          </cell>
          <cell r="E42">
            <v>341</v>
          </cell>
          <cell r="F42">
            <v>310</v>
          </cell>
          <cell r="G42">
            <v>-31</v>
          </cell>
          <cell r="H42" t="str">
            <v>No</v>
          </cell>
          <cell r="I42">
            <v>-0.1</v>
          </cell>
          <cell r="J42">
            <v>5495700</v>
          </cell>
          <cell r="K42">
            <v>5500000</v>
          </cell>
          <cell r="L42">
            <v>4300</v>
          </cell>
          <cell r="M42">
            <v>8.0000000000000004E-4</v>
          </cell>
          <cell r="N42">
            <v>16116.422287390029</v>
          </cell>
          <cell r="O42">
            <v>17741.935483870966</v>
          </cell>
          <cell r="P42">
            <v>1625.513196480937</v>
          </cell>
          <cell r="Q42">
            <v>302483</v>
          </cell>
          <cell r="R42">
            <v>712203</v>
          </cell>
          <cell r="S42">
            <v>644736</v>
          </cell>
        </row>
        <row r="43">
          <cell r="B43">
            <v>251</v>
          </cell>
          <cell r="C43">
            <v>7</v>
          </cell>
          <cell r="D43" t="str">
            <v>ES</v>
          </cell>
          <cell r="E43">
            <v>297</v>
          </cell>
          <cell r="F43">
            <v>282</v>
          </cell>
          <cell r="G43">
            <v>-15</v>
          </cell>
          <cell r="H43" t="str">
            <v>No</v>
          </cell>
          <cell r="I43">
            <v>-5.3199999999999997E-2</v>
          </cell>
          <cell r="J43">
            <v>5294200</v>
          </cell>
          <cell r="K43">
            <v>5300000</v>
          </cell>
          <cell r="L43">
            <v>5800</v>
          </cell>
          <cell r="M43">
            <v>1.1000000000000001E-3</v>
          </cell>
          <cell r="N43">
            <v>17825.589225589225</v>
          </cell>
          <cell r="O43">
            <v>18794.326241134753</v>
          </cell>
          <cell r="P43">
            <v>968.73701554552827</v>
          </cell>
          <cell r="Q43">
            <v>227459</v>
          </cell>
          <cell r="R43">
            <v>469407</v>
          </cell>
          <cell r="S43">
            <v>471872</v>
          </cell>
        </row>
        <row r="44">
          <cell r="B44">
            <v>252</v>
          </cell>
          <cell r="C44">
            <v>2</v>
          </cell>
          <cell r="D44" t="str">
            <v>ES</v>
          </cell>
          <cell r="E44">
            <v>401</v>
          </cell>
          <cell r="F44">
            <v>404</v>
          </cell>
          <cell r="G44">
            <v>3</v>
          </cell>
          <cell r="H44" t="str">
            <v>No</v>
          </cell>
          <cell r="I44">
            <v>7.4000000000000003E-3</v>
          </cell>
          <cell r="J44">
            <v>4828600</v>
          </cell>
          <cell r="K44">
            <v>5100000</v>
          </cell>
          <cell r="L44">
            <v>271400</v>
          </cell>
          <cell r="M44">
            <v>5.3199999999999997E-2</v>
          </cell>
          <cell r="N44">
            <v>12041.396508728179</v>
          </cell>
          <cell r="O44">
            <v>12623.762376237624</v>
          </cell>
          <cell r="P44">
            <v>582.3658675094448</v>
          </cell>
          <cell r="Q44">
            <v>83800</v>
          </cell>
          <cell r="R44">
            <v>94806</v>
          </cell>
          <cell r="S44">
            <v>105120</v>
          </cell>
        </row>
        <row r="45">
          <cell r="B45">
            <v>1071</v>
          </cell>
          <cell r="C45">
            <v>4</v>
          </cell>
          <cell r="D45" t="str">
            <v>MS</v>
          </cell>
          <cell r="E45">
            <v>370</v>
          </cell>
          <cell r="F45">
            <v>551</v>
          </cell>
          <cell r="G45">
            <v>181</v>
          </cell>
          <cell r="H45" t="str">
            <v>Yes</v>
          </cell>
          <cell r="I45">
            <v>0.32850000000000001</v>
          </cell>
          <cell r="J45">
            <v>6400000</v>
          </cell>
          <cell r="K45">
            <v>8200000</v>
          </cell>
          <cell r="L45">
            <v>1800000</v>
          </cell>
          <cell r="M45">
            <v>0.2195</v>
          </cell>
          <cell r="N45">
            <v>17297.297297297297</v>
          </cell>
          <cell r="O45">
            <v>14882.032667876589</v>
          </cell>
          <cell r="P45">
            <v>-2415.2646294207079</v>
          </cell>
          <cell r="Q45">
            <v>298075</v>
          </cell>
          <cell r="R45">
            <v>448595</v>
          </cell>
          <cell r="S45">
            <v>749856</v>
          </cell>
        </row>
        <row r="46">
          <cell r="B46">
            <v>339</v>
          </cell>
          <cell r="C46">
            <v>6</v>
          </cell>
          <cell r="D46" t="str">
            <v>ES</v>
          </cell>
          <cell r="E46">
            <v>455</v>
          </cell>
          <cell r="F46">
            <v>439</v>
          </cell>
          <cell r="G46">
            <v>-16</v>
          </cell>
          <cell r="H46" t="str">
            <v>No</v>
          </cell>
          <cell r="I46">
            <v>-3.6400000000000002E-2</v>
          </cell>
          <cell r="J46">
            <v>7101200</v>
          </cell>
          <cell r="K46">
            <v>7100000</v>
          </cell>
          <cell r="L46">
            <v>-1200</v>
          </cell>
          <cell r="M46">
            <v>-2.0000000000000001E-4</v>
          </cell>
          <cell r="N46">
            <v>15607.032967032967</v>
          </cell>
          <cell r="O46">
            <v>16173.120728929385</v>
          </cell>
          <cell r="P46">
            <v>566.08776189641867</v>
          </cell>
          <cell r="Q46">
            <v>269447</v>
          </cell>
          <cell r="R46">
            <v>524903</v>
          </cell>
          <cell r="S46">
            <v>534944</v>
          </cell>
        </row>
        <row r="47">
          <cell r="B47">
            <v>254</v>
          </cell>
          <cell r="C47">
            <v>3</v>
          </cell>
          <cell r="D47" t="str">
            <v>ES</v>
          </cell>
          <cell r="E47">
            <v>756</v>
          </cell>
          <cell r="F47">
            <v>718</v>
          </cell>
          <cell r="G47">
            <v>-38</v>
          </cell>
          <cell r="H47" t="str">
            <v>No</v>
          </cell>
          <cell r="I47">
            <v>-5.2900000000000003E-2</v>
          </cell>
          <cell r="J47">
            <v>7869700</v>
          </cell>
          <cell r="K47">
            <v>7700000</v>
          </cell>
          <cell r="L47">
            <v>-169700</v>
          </cell>
          <cell r="M47">
            <v>-2.1999999999999999E-2</v>
          </cell>
          <cell r="N47">
            <v>10409.656084656084</v>
          </cell>
          <cell r="O47">
            <v>10724.233983286907</v>
          </cell>
          <cell r="P47">
            <v>314.57789863082326</v>
          </cell>
          <cell r="Q47">
            <v>88537</v>
          </cell>
          <cell r="R47">
            <v>43935</v>
          </cell>
          <cell r="S47">
            <v>44384</v>
          </cell>
        </row>
        <row r="48">
          <cell r="B48">
            <v>433</v>
          </cell>
          <cell r="C48">
            <v>6</v>
          </cell>
          <cell r="D48" t="str">
            <v>MS</v>
          </cell>
          <cell r="E48">
            <v>359</v>
          </cell>
          <cell r="F48">
            <v>389</v>
          </cell>
          <cell r="G48">
            <v>30</v>
          </cell>
          <cell r="H48" t="str">
            <v>No</v>
          </cell>
          <cell r="I48">
            <v>7.7100000000000002E-2</v>
          </cell>
          <cell r="J48">
            <v>5533300</v>
          </cell>
          <cell r="K48">
            <v>6100000</v>
          </cell>
          <cell r="L48">
            <v>566700</v>
          </cell>
          <cell r="M48">
            <v>9.2899999999999996E-2</v>
          </cell>
          <cell r="N48">
            <v>15413.091922005571</v>
          </cell>
          <cell r="O48">
            <v>15681.233933161953</v>
          </cell>
          <cell r="P48">
            <v>268.14201115638207</v>
          </cell>
          <cell r="Q48">
            <v>208439</v>
          </cell>
          <cell r="R48">
            <v>501779</v>
          </cell>
          <cell r="S48">
            <v>523264</v>
          </cell>
        </row>
        <row r="49">
          <cell r="B49">
            <v>416</v>
          </cell>
          <cell r="C49">
            <v>8</v>
          </cell>
          <cell r="D49" t="str">
            <v>MS</v>
          </cell>
          <cell r="E49">
            <v>355</v>
          </cell>
          <cell r="F49">
            <v>371</v>
          </cell>
          <cell r="G49">
            <v>16</v>
          </cell>
          <cell r="H49" t="str">
            <v>No</v>
          </cell>
          <cell r="I49">
            <v>4.3099999999999999E-2</v>
          </cell>
          <cell r="J49">
            <v>5926700</v>
          </cell>
          <cell r="K49">
            <v>6200000</v>
          </cell>
          <cell r="L49">
            <v>273300</v>
          </cell>
          <cell r="M49">
            <v>4.41E-2</v>
          </cell>
          <cell r="N49">
            <v>16694.929577464787</v>
          </cell>
          <cell r="O49">
            <v>16711.590296495957</v>
          </cell>
          <cell r="P49">
            <v>16.66071903116972</v>
          </cell>
          <cell r="Q49">
            <v>260787</v>
          </cell>
          <cell r="R49">
            <v>603523</v>
          </cell>
          <cell r="S49">
            <v>691456</v>
          </cell>
        </row>
        <row r="50">
          <cell r="B50">
            <v>421</v>
          </cell>
          <cell r="C50">
            <v>7</v>
          </cell>
          <cell r="D50" t="str">
            <v>MS</v>
          </cell>
          <cell r="E50">
            <v>567</v>
          </cell>
          <cell r="F50">
            <v>450</v>
          </cell>
          <cell r="G50">
            <v>-117</v>
          </cell>
          <cell r="H50" t="str">
            <v>No</v>
          </cell>
          <cell r="I50">
            <v>-0.26</v>
          </cell>
          <cell r="J50">
            <v>7900400</v>
          </cell>
          <cell r="K50">
            <v>7800000</v>
          </cell>
          <cell r="L50">
            <v>-100400</v>
          </cell>
          <cell r="M50">
            <v>-1.29E-2</v>
          </cell>
          <cell r="N50">
            <v>13933.6860670194</v>
          </cell>
          <cell r="O50">
            <v>17333.333333333332</v>
          </cell>
          <cell r="P50">
            <v>3399.6472663139321</v>
          </cell>
          <cell r="Q50">
            <v>282934</v>
          </cell>
          <cell r="R50">
            <v>878692</v>
          </cell>
          <cell r="S50">
            <v>733504</v>
          </cell>
        </row>
        <row r="51">
          <cell r="B51">
            <v>257</v>
          </cell>
          <cell r="C51">
            <v>8</v>
          </cell>
          <cell r="D51" t="str">
            <v>ES</v>
          </cell>
          <cell r="E51">
            <v>350</v>
          </cell>
          <cell r="F51">
            <v>336</v>
          </cell>
          <cell r="G51">
            <v>-14</v>
          </cell>
          <cell r="H51" t="str">
            <v>No</v>
          </cell>
          <cell r="I51">
            <v>-4.1700000000000001E-2</v>
          </cell>
          <cell r="J51">
            <v>4863200</v>
          </cell>
          <cell r="K51">
            <v>5000000</v>
          </cell>
          <cell r="L51">
            <v>136800</v>
          </cell>
          <cell r="M51">
            <v>2.7400000000000001E-2</v>
          </cell>
          <cell r="N51">
            <v>13894.857142857143</v>
          </cell>
          <cell r="O51">
            <v>14880.952380952382</v>
          </cell>
          <cell r="P51">
            <v>986.09523809523853</v>
          </cell>
          <cell r="Q51">
            <v>292131</v>
          </cell>
          <cell r="R51">
            <v>622021</v>
          </cell>
          <cell r="S51">
            <v>614368</v>
          </cell>
        </row>
        <row r="52">
          <cell r="B52">
            <v>272</v>
          </cell>
          <cell r="C52">
            <v>3</v>
          </cell>
          <cell r="D52" t="str">
            <v>ES</v>
          </cell>
          <cell r="E52">
            <v>372</v>
          </cell>
          <cell r="F52">
            <v>360</v>
          </cell>
          <cell r="G52">
            <v>-12</v>
          </cell>
          <cell r="H52" t="str">
            <v>No</v>
          </cell>
          <cell r="I52">
            <v>-3.3300000000000003E-2</v>
          </cell>
          <cell r="J52">
            <v>4392100</v>
          </cell>
          <cell r="K52">
            <v>4500000</v>
          </cell>
          <cell r="L52">
            <v>107900</v>
          </cell>
          <cell r="M52">
            <v>2.4E-2</v>
          </cell>
          <cell r="N52">
            <v>11806.720430107527</v>
          </cell>
          <cell r="O52">
            <v>12500</v>
          </cell>
          <cell r="P52">
            <v>693.27956989247286</v>
          </cell>
          <cell r="Q52">
            <v>50000</v>
          </cell>
          <cell r="R52">
            <v>9249</v>
          </cell>
          <cell r="S52">
            <v>14016</v>
          </cell>
        </row>
        <row r="53">
          <cell r="B53">
            <v>259</v>
          </cell>
          <cell r="C53">
            <v>7</v>
          </cell>
          <cell r="D53" t="str">
            <v>ES</v>
          </cell>
          <cell r="E53">
            <v>423</v>
          </cell>
          <cell r="F53">
            <v>398</v>
          </cell>
          <cell r="G53">
            <v>-25</v>
          </cell>
          <cell r="H53" t="str">
            <v>No</v>
          </cell>
          <cell r="I53">
            <v>-6.2799999999999995E-2</v>
          </cell>
          <cell r="J53">
            <v>5716000</v>
          </cell>
          <cell r="K53">
            <v>5600000</v>
          </cell>
          <cell r="L53">
            <v>-116000</v>
          </cell>
          <cell r="M53">
            <v>-2.07E-2</v>
          </cell>
          <cell r="N53">
            <v>13513.002364066193</v>
          </cell>
          <cell r="O53">
            <v>14070.35175879397</v>
          </cell>
          <cell r="P53">
            <v>557.3493947277766</v>
          </cell>
          <cell r="Q53">
            <v>323904</v>
          </cell>
          <cell r="R53">
            <v>702954</v>
          </cell>
          <cell r="S53">
            <v>675104</v>
          </cell>
        </row>
        <row r="54">
          <cell r="B54">
            <v>344</v>
          </cell>
          <cell r="C54">
            <v>8</v>
          </cell>
          <cell r="D54" t="str">
            <v>ES</v>
          </cell>
          <cell r="E54">
            <v>307</v>
          </cell>
          <cell r="F54">
            <v>270</v>
          </cell>
          <cell r="G54">
            <v>-37</v>
          </cell>
          <cell r="H54" t="str">
            <v>No</v>
          </cell>
          <cell r="I54">
            <v>-0.13700000000000001</v>
          </cell>
          <cell r="J54">
            <v>4981700</v>
          </cell>
          <cell r="K54">
            <v>5100000</v>
          </cell>
          <cell r="L54">
            <v>118300</v>
          </cell>
          <cell r="M54">
            <v>2.3199999999999998E-2</v>
          </cell>
          <cell r="N54">
            <v>16227.035830618892</v>
          </cell>
          <cell r="O54">
            <v>18888.888888888891</v>
          </cell>
          <cell r="P54">
            <v>2661.8530582699987</v>
          </cell>
          <cell r="Q54">
            <v>239170</v>
          </cell>
          <cell r="R54">
            <v>564213</v>
          </cell>
          <cell r="S54">
            <v>504576</v>
          </cell>
        </row>
        <row r="55">
          <cell r="B55">
            <v>417</v>
          </cell>
          <cell r="C55">
            <v>8</v>
          </cell>
          <cell r="D55" t="str">
            <v>MS</v>
          </cell>
          <cell r="E55">
            <v>216</v>
          </cell>
          <cell r="F55">
            <v>246</v>
          </cell>
          <cell r="G55">
            <v>30</v>
          </cell>
          <cell r="H55" t="str">
            <v>No</v>
          </cell>
          <cell r="I55">
            <v>0.122</v>
          </cell>
          <cell r="J55">
            <v>4878200</v>
          </cell>
          <cell r="K55">
            <v>5400000</v>
          </cell>
          <cell r="L55">
            <v>521800</v>
          </cell>
          <cell r="M55">
            <v>9.6600000000000005E-2</v>
          </cell>
          <cell r="N55">
            <v>22584.259259259259</v>
          </cell>
          <cell r="O55">
            <v>21951.219512195123</v>
          </cell>
          <cell r="P55">
            <v>-633.03974706413646</v>
          </cell>
          <cell r="Q55">
            <v>183125</v>
          </cell>
          <cell r="R55">
            <v>460157</v>
          </cell>
          <cell r="S55">
            <v>490560</v>
          </cell>
        </row>
        <row r="56">
          <cell r="B56">
            <v>261</v>
          </cell>
          <cell r="C56">
            <v>4</v>
          </cell>
          <cell r="D56" t="str">
            <v>ES</v>
          </cell>
          <cell r="E56">
            <v>981</v>
          </cell>
          <cell r="F56">
            <v>942</v>
          </cell>
          <cell r="G56">
            <v>-39</v>
          </cell>
          <cell r="H56" t="str">
            <v>No</v>
          </cell>
          <cell r="I56">
            <v>-4.1399999999999999E-2</v>
          </cell>
          <cell r="J56">
            <v>10724500</v>
          </cell>
          <cell r="K56">
            <v>10300000</v>
          </cell>
          <cell r="L56">
            <v>-424500</v>
          </cell>
          <cell r="M56">
            <v>-4.1200000000000001E-2</v>
          </cell>
          <cell r="N56">
            <v>10932.212028542304</v>
          </cell>
          <cell r="O56">
            <v>10934.182590233546</v>
          </cell>
          <cell r="P56">
            <v>1.970561691241528</v>
          </cell>
          <cell r="Q56">
            <v>129107</v>
          </cell>
          <cell r="R56">
            <v>94806</v>
          </cell>
          <cell r="S56">
            <v>88768</v>
          </cell>
        </row>
        <row r="57">
          <cell r="B57">
            <v>262</v>
          </cell>
          <cell r="C57">
            <v>5</v>
          </cell>
          <cell r="D57" t="str">
            <v>ES</v>
          </cell>
          <cell r="E57">
            <v>419</v>
          </cell>
          <cell r="F57">
            <v>358</v>
          </cell>
          <cell r="G57">
            <v>-61</v>
          </cell>
          <cell r="H57" t="str">
            <v>No</v>
          </cell>
          <cell r="I57">
            <v>-0.1704</v>
          </cell>
          <cell r="J57">
            <v>5838300</v>
          </cell>
          <cell r="K57">
            <v>5700000</v>
          </cell>
          <cell r="L57">
            <v>-138300</v>
          </cell>
          <cell r="M57">
            <v>-2.4299999999999999E-2</v>
          </cell>
          <cell r="N57">
            <v>13933.890214797137</v>
          </cell>
          <cell r="O57">
            <v>15921.787709497206</v>
          </cell>
          <cell r="P57">
            <v>1987.8974947000697</v>
          </cell>
          <cell r="Q57">
            <v>213048</v>
          </cell>
          <cell r="R57">
            <v>492530</v>
          </cell>
          <cell r="S57">
            <v>420480</v>
          </cell>
        </row>
        <row r="58">
          <cell r="B58">
            <v>370</v>
          </cell>
          <cell r="C58">
            <v>5</v>
          </cell>
          <cell r="D58" t="str">
            <v>ES</v>
          </cell>
          <cell r="E58">
            <v>317</v>
          </cell>
          <cell r="F58">
            <v>317</v>
          </cell>
          <cell r="G58">
            <v>0</v>
          </cell>
          <cell r="H58" t="str">
            <v>No</v>
          </cell>
          <cell r="I58">
            <v>0</v>
          </cell>
          <cell r="J58">
            <v>6214100</v>
          </cell>
          <cell r="K58">
            <v>6100000</v>
          </cell>
          <cell r="L58">
            <v>-114100</v>
          </cell>
          <cell r="M58">
            <v>-1.8700000000000001E-2</v>
          </cell>
          <cell r="N58">
            <v>19602.839116719242</v>
          </cell>
          <cell r="O58">
            <v>19242.902208201893</v>
          </cell>
          <cell r="P58">
            <v>-359.93690851734937</v>
          </cell>
          <cell r="Q58">
            <v>198172</v>
          </cell>
          <cell r="R58">
            <v>432409</v>
          </cell>
          <cell r="S58">
            <v>394784</v>
          </cell>
        </row>
        <row r="59">
          <cell r="B59">
            <v>264</v>
          </cell>
          <cell r="C59">
            <v>4</v>
          </cell>
          <cell r="D59" t="str">
            <v>EC</v>
          </cell>
          <cell r="E59">
            <v>347</v>
          </cell>
          <cell r="F59">
            <v>252</v>
          </cell>
          <cell r="G59">
            <v>-95</v>
          </cell>
          <cell r="H59" t="str">
            <v>Yes</v>
          </cell>
          <cell r="I59">
            <v>-0.377</v>
          </cell>
          <cell r="J59">
            <v>7195600</v>
          </cell>
          <cell r="K59">
            <v>6900000</v>
          </cell>
          <cell r="L59">
            <v>-295600</v>
          </cell>
          <cell r="M59">
            <v>-4.2799999999999998E-2</v>
          </cell>
          <cell r="N59">
            <v>20736.599423631123</v>
          </cell>
          <cell r="O59">
            <v>27380.952380952382</v>
          </cell>
          <cell r="P59">
            <v>6644.3529573212581</v>
          </cell>
          <cell r="Q59">
            <v>115898</v>
          </cell>
          <cell r="R59">
            <v>453220</v>
          </cell>
          <cell r="S59">
            <v>280320</v>
          </cell>
        </row>
        <row r="60">
          <cell r="B60">
            <v>266</v>
          </cell>
          <cell r="C60">
            <v>8</v>
          </cell>
          <cell r="D60" t="str">
            <v>EC</v>
          </cell>
          <cell r="E60">
            <v>518</v>
          </cell>
          <cell r="F60">
            <v>487</v>
          </cell>
          <cell r="G60">
            <v>-31</v>
          </cell>
          <cell r="H60" t="str">
            <v>No</v>
          </cell>
          <cell r="I60">
            <v>-6.3700000000000007E-2</v>
          </cell>
          <cell r="J60">
            <v>7510200</v>
          </cell>
          <cell r="K60">
            <v>7300000</v>
          </cell>
          <cell r="L60">
            <v>-210200</v>
          </cell>
          <cell r="M60">
            <v>-2.8799999999999999E-2</v>
          </cell>
          <cell r="N60">
            <v>14498.455598455599</v>
          </cell>
          <cell r="O60">
            <v>14989.733059548254</v>
          </cell>
          <cell r="P60">
            <v>491.27746109265536</v>
          </cell>
          <cell r="Q60">
            <v>241574</v>
          </cell>
          <cell r="R60">
            <v>585024</v>
          </cell>
          <cell r="S60">
            <v>595680</v>
          </cell>
        </row>
        <row r="61">
          <cell r="B61">
            <v>271</v>
          </cell>
          <cell r="C61">
            <v>6</v>
          </cell>
          <cell r="D61" t="str">
            <v>ES</v>
          </cell>
          <cell r="E61">
            <v>486</v>
          </cell>
          <cell r="F61">
            <v>449</v>
          </cell>
          <cell r="G61">
            <v>-37</v>
          </cell>
          <cell r="H61" t="str">
            <v>No</v>
          </cell>
          <cell r="I61">
            <v>-8.2400000000000001E-2</v>
          </cell>
          <cell r="J61">
            <v>6260800</v>
          </cell>
          <cell r="K61">
            <v>6200000</v>
          </cell>
          <cell r="L61">
            <v>-60800</v>
          </cell>
          <cell r="M61">
            <v>-9.7999999999999997E-3</v>
          </cell>
          <cell r="N61">
            <v>12882.304526748971</v>
          </cell>
          <cell r="O61">
            <v>13808.463251670379</v>
          </cell>
          <cell r="P61">
            <v>926.15872492140807</v>
          </cell>
          <cell r="Q61">
            <v>149579</v>
          </cell>
          <cell r="R61">
            <v>314479</v>
          </cell>
          <cell r="S61">
            <v>249952</v>
          </cell>
        </row>
        <row r="62">
          <cell r="B62">
            <v>884</v>
          </cell>
          <cell r="C62">
            <v>5</v>
          </cell>
          <cell r="D62" t="str">
            <v>HS</v>
          </cell>
          <cell r="E62">
            <v>294</v>
          </cell>
          <cell r="F62">
            <v>204</v>
          </cell>
          <cell r="G62">
            <v>-90</v>
          </cell>
          <cell r="H62" t="str">
            <v>No</v>
          </cell>
          <cell r="I62">
            <v>-0.44119999999999998</v>
          </cell>
          <cell r="J62">
            <v>4801900</v>
          </cell>
          <cell r="K62">
            <v>4800000</v>
          </cell>
          <cell r="L62">
            <v>-1900</v>
          </cell>
          <cell r="M62">
            <v>-4.0000000000000002E-4</v>
          </cell>
          <cell r="N62">
            <v>16332.993197278911</v>
          </cell>
          <cell r="O62">
            <v>23529.411764705881</v>
          </cell>
          <cell r="P62">
            <v>7196.4185674269702</v>
          </cell>
          <cell r="Q62">
            <v>136380</v>
          </cell>
          <cell r="R62" t="str">
            <v>$ -</v>
          </cell>
          <cell r="S62" t="str">
            <v>$ -</v>
          </cell>
        </row>
        <row r="63">
          <cell r="B63">
            <v>420</v>
          </cell>
          <cell r="C63">
            <v>4</v>
          </cell>
          <cell r="D63" t="str">
            <v>MS</v>
          </cell>
          <cell r="E63">
            <v>766</v>
          </cell>
          <cell r="F63">
            <v>641</v>
          </cell>
          <cell r="G63">
            <v>-125</v>
          </cell>
          <cell r="H63" t="str">
            <v>No</v>
          </cell>
          <cell r="I63">
            <v>-0.19500000000000001</v>
          </cell>
          <cell r="J63">
            <v>10759700</v>
          </cell>
          <cell r="K63">
            <v>10400000</v>
          </cell>
          <cell r="L63">
            <v>-359700</v>
          </cell>
          <cell r="M63">
            <v>-3.4599999999999999E-2</v>
          </cell>
          <cell r="N63">
            <v>14046.605744125327</v>
          </cell>
          <cell r="O63">
            <v>16224.648985959439</v>
          </cell>
          <cell r="P63">
            <v>2178.0432418341115</v>
          </cell>
          <cell r="Q63">
            <v>260337</v>
          </cell>
          <cell r="R63">
            <v>807009</v>
          </cell>
          <cell r="S63">
            <v>607360</v>
          </cell>
        </row>
        <row r="64">
          <cell r="B64">
            <v>308</v>
          </cell>
          <cell r="C64">
            <v>8</v>
          </cell>
          <cell r="D64" t="str">
            <v>ES</v>
          </cell>
          <cell r="E64">
            <v>242</v>
          </cell>
          <cell r="F64">
            <v>233</v>
          </cell>
          <cell r="G64">
            <v>-9</v>
          </cell>
          <cell r="H64" t="str">
            <v>No</v>
          </cell>
          <cell r="I64">
            <v>-3.8600000000000002E-2</v>
          </cell>
          <cell r="J64">
            <v>4118300</v>
          </cell>
          <cell r="K64">
            <v>4400000</v>
          </cell>
          <cell r="L64">
            <v>281700</v>
          </cell>
          <cell r="M64">
            <v>6.4000000000000001E-2</v>
          </cell>
          <cell r="N64">
            <v>17017.768595041322</v>
          </cell>
          <cell r="O64">
            <v>18884.120171673821</v>
          </cell>
          <cell r="P64">
            <v>1866.3515766324999</v>
          </cell>
          <cell r="Q64">
            <v>209825</v>
          </cell>
          <cell r="R64">
            <v>460157</v>
          </cell>
          <cell r="S64">
            <v>443840</v>
          </cell>
        </row>
        <row r="65">
          <cell r="B65">
            <v>273</v>
          </cell>
          <cell r="C65">
            <v>3</v>
          </cell>
          <cell r="D65" t="str">
            <v>ES</v>
          </cell>
          <cell r="E65">
            <v>456</v>
          </cell>
          <cell r="F65">
            <v>402</v>
          </cell>
          <cell r="G65">
            <v>-54</v>
          </cell>
          <cell r="H65" t="str">
            <v>No</v>
          </cell>
          <cell r="I65">
            <v>-0.1343</v>
          </cell>
          <cell r="J65">
            <v>5038100</v>
          </cell>
          <cell r="K65">
            <v>5000000</v>
          </cell>
          <cell r="L65">
            <v>-38100</v>
          </cell>
          <cell r="M65">
            <v>-7.6E-3</v>
          </cell>
          <cell r="N65">
            <v>11048.464912280702</v>
          </cell>
          <cell r="O65">
            <v>12437.810945273632</v>
          </cell>
          <cell r="P65">
            <v>1389.3460329929294</v>
          </cell>
          <cell r="Q65">
            <v>53892</v>
          </cell>
          <cell r="R65">
            <v>36998</v>
          </cell>
          <cell r="S65">
            <v>35040</v>
          </cell>
        </row>
        <row r="66">
          <cell r="B66">
            <v>284</v>
          </cell>
          <cell r="C66">
            <v>1</v>
          </cell>
          <cell r="D66" t="str">
            <v>ES</v>
          </cell>
          <cell r="E66">
            <v>468</v>
          </cell>
          <cell r="F66">
            <v>457</v>
          </cell>
          <cell r="G66">
            <v>-11</v>
          </cell>
          <cell r="H66" t="str">
            <v>No</v>
          </cell>
          <cell r="I66">
            <v>-2.41E-2</v>
          </cell>
          <cell r="J66">
            <v>8361200</v>
          </cell>
          <cell r="K66">
            <v>8400000</v>
          </cell>
          <cell r="L66">
            <v>38800</v>
          </cell>
          <cell r="M66">
            <v>4.5999999999999999E-3</v>
          </cell>
          <cell r="N66">
            <v>17865.811965811965</v>
          </cell>
          <cell r="O66">
            <v>18380.743982494529</v>
          </cell>
          <cell r="P66">
            <v>514.9320166825637</v>
          </cell>
          <cell r="Q66">
            <v>178090</v>
          </cell>
          <cell r="R66">
            <v>335290</v>
          </cell>
          <cell r="S66">
            <v>315360</v>
          </cell>
        </row>
        <row r="67">
          <cell r="B67">
            <v>274</v>
          </cell>
          <cell r="C67">
            <v>6</v>
          </cell>
          <cell r="D67" t="str">
            <v>ES</v>
          </cell>
          <cell r="E67">
            <v>490</v>
          </cell>
          <cell r="F67">
            <v>509</v>
          </cell>
          <cell r="G67">
            <v>19</v>
          </cell>
          <cell r="H67" t="str">
            <v>No</v>
          </cell>
          <cell r="I67">
            <v>3.73E-2</v>
          </cell>
          <cell r="J67">
            <v>5524300</v>
          </cell>
          <cell r="K67">
            <v>5900000</v>
          </cell>
          <cell r="L67">
            <v>375700</v>
          </cell>
          <cell r="M67">
            <v>6.3700000000000007E-2</v>
          </cell>
          <cell r="N67">
            <v>11274.081632653062</v>
          </cell>
          <cell r="O67">
            <v>11591.355599214145</v>
          </cell>
          <cell r="P67">
            <v>317.27396656108249</v>
          </cell>
          <cell r="Q67">
            <v>116777</v>
          </cell>
          <cell r="R67">
            <v>150303</v>
          </cell>
          <cell r="S67">
            <v>158848</v>
          </cell>
        </row>
        <row r="68">
          <cell r="B68">
            <v>435</v>
          </cell>
          <cell r="C68">
            <v>5</v>
          </cell>
          <cell r="D68" t="str">
            <v>MS</v>
          </cell>
          <cell r="E68">
            <v>242</v>
          </cell>
          <cell r="F68">
            <v>300</v>
          </cell>
          <cell r="G68">
            <v>58</v>
          </cell>
          <cell r="H68" t="str">
            <v>No</v>
          </cell>
          <cell r="I68">
            <v>0.1933</v>
          </cell>
          <cell r="J68">
            <v>4625000</v>
          </cell>
          <cell r="K68">
            <v>5100000</v>
          </cell>
          <cell r="L68">
            <v>475000</v>
          </cell>
          <cell r="M68">
            <v>9.3100000000000002E-2</v>
          </cell>
          <cell r="N68">
            <v>19111.570247933883</v>
          </cell>
          <cell r="O68">
            <v>17000</v>
          </cell>
          <cell r="P68">
            <v>-2111.5702479338834</v>
          </cell>
          <cell r="Q68">
            <v>167797</v>
          </cell>
          <cell r="R68">
            <v>319104</v>
          </cell>
          <cell r="S68">
            <v>425152</v>
          </cell>
        </row>
        <row r="69">
          <cell r="B69">
            <v>458</v>
          </cell>
          <cell r="C69">
            <v>5</v>
          </cell>
          <cell r="D69" t="str">
            <v>HS</v>
          </cell>
          <cell r="E69">
            <v>686</v>
          </cell>
          <cell r="F69">
            <v>696</v>
          </cell>
          <cell r="G69">
            <v>10</v>
          </cell>
          <cell r="H69" t="str">
            <v>No</v>
          </cell>
          <cell r="I69">
            <v>1.44E-2</v>
          </cell>
          <cell r="J69">
            <v>9231600</v>
          </cell>
          <cell r="K69">
            <v>9400000</v>
          </cell>
          <cell r="L69">
            <v>168400</v>
          </cell>
          <cell r="M69">
            <v>1.7899999999999999E-2</v>
          </cell>
          <cell r="N69">
            <v>13457.142857142857</v>
          </cell>
          <cell r="O69">
            <v>13505.747126436781</v>
          </cell>
          <cell r="P69">
            <v>48.604269293924517</v>
          </cell>
          <cell r="Q69">
            <v>271773</v>
          </cell>
          <cell r="R69">
            <v>610460</v>
          </cell>
          <cell r="S69">
            <v>626048</v>
          </cell>
        </row>
        <row r="70">
          <cell r="B70">
            <v>280</v>
          </cell>
          <cell r="C70">
            <v>6</v>
          </cell>
          <cell r="D70" t="str">
            <v>ES</v>
          </cell>
          <cell r="E70">
            <v>390</v>
          </cell>
          <cell r="F70">
            <v>418</v>
          </cell>
          <cell r="G70">
            <v>28</v>
          </cell>
          <cell r="H70" t="str">
            <v>No</v>
          </cell>
          <cell r="I70">
            <v>6.7000000000000004E-2</v>
          </cell>
          <cell r="J70">
            <v>6655400</v>
          </cell>
          <cell r="K70">
            <v>7000000</v>
          </cell>
          <cell r="L70">
            <v>344600</v>
          </cell>
          <cell r="M70">
            <v>4.9200000000000001E-2</v>
          </cell>
          <cell r="N70">
            <v>17065.128205128207</v>
          </cell>
          <cell r="O70">
            <v>16746.411483253589</v>
          </cell>
          <cell r="P70">
            <v>-318.71672187461809</v>
          </cell>
          <cell r="Q70">
            <v>305046</v>
          </cell>
          <cell r="R70">
            <v>566525</v>
          </cell>
          <cell r="S70">
            <v>623712</v>
          </cell>
        </row>
        <row r="71">
          <cell r="B71">
            <v>285</v>
          </cell>
          <cell r="C71">
            <v>8</v>
          </cell>
          <cell r="D71" t="str">
            <v>ES</v>
          </cell>
          <cell r="E71">
            <v>261</v>
          </cell>
          <cell r="F71">
            <v>238</v>
          </cell>
          <cell r="G71">
            <v>-23</v>
          </cell>
          <cell r="H71" t="str">
            <v>No</v>
          </cell>
          <cell r="I71">
            <v>-9.6600000000000005E-2</v>
          </cell>
          <cell r="J71">
            <v>4980300</v>
          </cell>
          <cell r="K71">
            <v>4900000</v>
          </cell>
          <cell r="L71">
            <v>-80300</v>
          </cell>
          <cell r="M71">
            <v>-1.6400000000000001E-2</v>
          </cell>
          <cell r="N71">
            <v>19081.6091954023</v>
          </cell>
          <cell r="O71">
            <v>20588.235294117647</v>
          </cell>
          <cell r="P71">
            <v>1506.6260987153473</v>
          </cell>
          <cell r="Q71">
            <v>237054</v>
          </cell>
          <cell r="R71">
            <v>571150</v>
          </cell>
          <cell r="S71">
            <v>506912</v>
          </cell>
        </row>
        <row r="72">
          <cell r="B72">
            <v>287</v>
          </cell>
          <cell r="C72">
            <v>3</v>
          </cell>
          <cell r="D72" t="str">
            <v>ES</v>
          </cell>
          <cell r="E72">
            <v>651</v>
          </cell>
          <cell r="F72">
            <v>614</v>
          </cell>
          <cell r="G72">
            <v>-37</v>
          </cell>
          <cell r="H72" t="str">
            <v>No</v>
          </cell>
          <cell r="I72">
            <v>-6.0299999999999999E-2</v>
          </cell>
          <cell r="J72">
            <v>7220400</v>
          </cell>
          <cell r="K72">
            <v>7300000</v>
          </cell>
          <cell r="L72">
            <v>79600</v>
          </cell>
          <cell r="M72">
            <v>1.09E-2</v>
          </cell>
          <cell r="N72">
            <v>11091.244239631336</v>
          </cell>
          <cell r="O72">
            <v>11889.250814332248</v>
          </cell>
          <cell r="P72">
            <v>798.0065747009121</v>
          </cell>
          <cell r="Q72">
            <v>93296</v>
          </cell>
          <cell r="R72">
            <v>87869</v>
          </cell>
          <cell r="S72">
            <v>79424</v>
          </cell>
        </row>
        <row r="73">
          <cell r="B73">
            <v>288</v>
          </cell>
          <cell r="C73">
            <v>7</v>
          </cell>
          <cell r="D73" t="str">
            <v>ES</v>
          </cell>
          <cell r="E73">
            <v>344</v>
          </cell>
          <cell r="F73">
            <v>326</v>
          </cell>
          <cell r="G73">
            <v>-18</v>
          </cell>
          <cell r="H73" t="str">
            <v>No</v>
          </cell>
          <cell r="I73">
            <v>-5.5199999999999999E-2</v>
          </cell>
          <cell r="J73">
            <v>5006800</v>
          </cell>
          <cell r="K73">
            <v>5100000</v>
          </cell>
          <cell r="L73">
            <v>93200</v>
          </cell>
          <cell r="M73">
            <v>1.83E-2</v>
          </cell>
          <cell r="N73">
            <v>14554.651162790698</v>
          </cell>
          <cell r="O73">
            <v>15644.171779141105</v>
          </cell>
          <cell r="P73">
            <v>1089.5206163504063</v>
          </cell>
          <cell r="Q73">
            <v>275313</v>
          </cell>
          <cell r="R73">
            <v>598898</v>
          </cell>
          <cell r="S73">
            <v>576992</v>
          </cell>
        </row>
        <row r="74">
          <cell r="B74">
            <v>290</v>
          </cell>
          <cell r="C74">
            <v>5</v>
          </cell>
          <cell r="D74" t="str">
            <v>ES</v>
          </cell>
          <cell r="E74">
            <v>228</v>
          </cell>
          <cell r="F74">
            <v>224</v>
          </cell>
          <cell r="G74">
            <v>-4</v>
          </cell>
          <cell r="H74" t="str">
            <v>No</v>
          </cell>
          <cell r="I74">
            <v>-1.7899999999999999E-2</v>
          </cell>
          <cell r="J74">
            <v>4294100</v>
          </cell>
          <cell r="K74">
            <v>4400000</v>
          </cell>
          <cell r="L74">
            <v>105900</v>
          </cell>
          <cell r="M74">
            <v>2.41E-2</v>
          </cell>
          <cell r="N74">
            <v>18833.771929824561</v>
          </cell>
          <cell r="O74">
            <v>19642.857142857141</v>
          </cell>
          <cell r="P74">
            <v>809.08521303258021</v>
          </cell>
          <cell r="Q74">
            <v>166361</v>
          </cell>
          <cell r="R74">
            <v>349164</v>
          </cell>
          <cell r="S74">
            <v>341056</v>
          </cell>
        </row>
        <row r="75">
          <cell r="B75">
            <v>292</v>
          </cell>
          <cell r="C75">
            <v>3</v>
          </cell>
          <cell r="D75" t="str">
            <v>EC</v>
          </cell>
          <cell r="E75">
            <v>761</v>
          </cell>
          <cell r="F75">
            <v>761</v>
          </cell>
          <cell r="G75">
            <v>0</v>
          </cell>
          <cell r="H75" t="str">
            <v>No</v>
          </cell>
          <cell r="I75">
            <v>0</v>
          </cell>
          <cell r="J75">
            <v>10792000</v>
          </cell>
          <cell r="K75">
            <v>10600000</v>
          </cell>
          <cell r="L75">
            <v>-192000</v>
          </cell>
          <cell r="M75">
            <v>-1.8100000000000002E-2</v>
          </cell>
          <cell r="N75">
            <v>14181.340341655716</v>
          </cell>
          <cell r="O75">
            <v>13929.04073587385</v>
          </cell>
          <cell r="P75">
            <v>-252.29960578186547</v>
          </cell>
          <cell r="Q75">
            <v>138656</v>
          </cell>
          <cell r="R75">
            <v>198862</v>
          </cell>
          <cell r="S75">
            <v>198560</v>
          </cell>
        </row>
        <row r="76">
          <cell r="B76">
            <v>294</v>
          </cell>
          <cell r="C76">
            <v>8</v>
          </cell>
          <cell r="D76" t="str">
            <v>ES</v>
          </cell>
          <cell r="E76">
            <v>382</v>
          </cell>
          <cell r="F76">
            <v>314</v>
          </cell>
          <cell r="G76">
            <v>-68</v>
          </cell>
          <cell r="H76" t="str">
            <v>No</v>
          </cell>
          <cell r="I76">
            <v>-0.21659999999999999</v>
          </cell>
          <cell r="J76">
            <v>6558800</v>
          </cell>
          <cell r="K76">
            <v>6400000</v>
          </cell>
          <cell r="L76">
            <v>-158800</v>
          </cell>
          <cell r="M76">
            <v>-2.4799999999999999E-2</v>
          </cell>
          <cell r="N76">
            <v>17169.633507853403</v>
          </cell>
          <cell r="O76">
            <v>20382.165605095543</v>
          </cell>
          <cell r="P76">
            <v>3212.5320972421396</v>
          </cell>
          <cell r="Q76">
            <v>296929</v>
          </cell>
          <cell r="R76">
            <v>763075</v>
          </cell>
          <cell r="S76">
            <v>630720</v>
          </cell>
        </row>
        <row r="77">
          <cell r="B77">
            <v>295</v>
          </cell>
          <cell r="C77">
            <v>6</v>
          </cell>
          <cell r="D77" t="str">
            <v>ES</v>
          </cell>
          <cell r="E77">
            <v>334</v>
          </cell>
          <cell r="F77">
            <v>324</v>
          </cell>
          <cell r="G77">
            <v>-10</v>
          </cell>
          <cell r="H77" t="str">
            <v>No</v>
          </cell>
          <cell r="I77">
            <v>-3.09E-2</v>
          </cell>
          <cell r="J77">
            <v>5383900</v>
          </cell>
          <cell r="K77">
            <v>5500000</v>
          </cell>
          <cell r="L77">
            <v>116100</v>
          </cell>
          <cell r="M77">
            <v>2.1100000000000001E-2</v>
          </cell>
          <cell r="N77">
            <v>16119.461077844311</v>
          </cell>
          <cell r="O77">
            <v>16975.308641975309</v>
          </cell>
          <cell r="P77">
            <v>855.84756413099785</v>
          </cell>
          <cell r="Q77">
            <v>184985</v>
          </cell>
          <cell r="R77">
            <v>432409</v>
          </cell>
          <cell r="S77">
            <v>362080</v>
          </cell>
        </row>
        <row r="78">
          <cell r="B78">
            <v>301</v>
          </cell>
          <cell r="C78">
            <v>6</v>
          </cell>
          <cell r="D78" t="str">
            <v>ES</v>
          </cell>
          <cell r="E78">
            <v>221</v>
          </cell>
          <cell r="F78">
            <v>219</v>
          </cell>
          <cell r="G78">
            <v>-2</v>
          </cell>
          <cell r="H78" t="str">
            <v>No</v>
          </cell>
          <cell r="I78">
            <v>-9.1000000000000004E-3</v>
          </cell>
          <cell r="J78">
            <v>3034800</v>
          </cell>
          <cell r="K78">
            <v>3300000</v>
          </cell>
          <cell r="L78">
            <v>265200</v>
          </cell>
          <cell r="M78">
            <v>8.0399999999999999E-2</v>
          </cell>
          <cell r="N78">
            <v>13732.12669683258</v>
          </cell>
          <cell r="O78">
            <v>15068.493150684932</v>
          </cell>
          <cell r="P78">
            <v>1336.3664538523517</v>
          </cell>
          <cell r="Q78">
            <v>50000</v>
          </cell>
          <cell r="R78">
            <v>50872</v>
          </cell>
          <cell r="S78">
            <v>44384</v>
          </cell>
        </row>
        <row r="79">
          <cell r="B79">
            <v>478</v>
          </cell>
          <cell r="C79">
            <v>5</v>
          </cell>
          <cell r="D79" t="str">
            <v>HS</v>
          </cell>
          <cell r="E79">
            <v>272</v>
          </cell>
          <cell r="F79">
            <v>306</v>
          </cell>
          <cell r="G79">
            <v>34</v>
          </cell>
          <cell r="H79" t="str">
            <v>No</v>
          </cell>
          <cell r="I79">
            <v>0.1111</v>
          </cell>
          <cell r="J79">
            <v>5392100</v>
          </cell>
          <cell r="K79">
            <v>5400000</v>
          </cell>
          <cell r="L79">
            <v>7900</v>
          </cell>
          <cell r="M79">
            <v>1.5E-3</v>
          </cell>
          <cell r="N79">
            <v>19823.897058823528</v>
          </cell>
          <cell r="O79">
            <v>17647.058823529413</v>
          </cell>
          <cell r="P79">
            <v>-2176.8382352941153</v>
          </cell>
          <cell r="Q79">
            <v>179809</v>
          </cell>
          <cell r="R79">
            <v>416223</v>
          </cell>
          <cell r="S79">
            <v>460192</v>
          </cell>
        </row>
        <row r="80">
          <cell r="B80">
            <v>299</v>
          </cell>
          <cell r="C80">
            <v>7</v>
          </cell>
          <cell r="D80" t="str">
            <v>ES</v>
          </cell>
          <cell r="E80">
            <v>271</v>
          </cell>
          <cell r="F80">
            <v>239</v>
          </cell>
          <cell r="G80">
            <v>-32</v>
          </cell>
          <cell r="H80" t="str">
            <v>No</v>
          </cell>
          <cell r="I80">
            <v>-0.13389999999999999</v>
          </cell>
          <cell r="J80">
            <v>4906100</v>
          </cell>
          <cell r="K80">
            <v>4800000</v>
          </cell>
          <cell r="L80">
            <v>-106100</v>
          </cell>
          <cell r="M80">
            <v>-2.2100000000000002E-2</v>
          </cell>
          <cell r="N80">
            <v>18103.690036900371</v>
          </cell>
          <cell r="O80">
            <v>20083.6820083682</v>
          </cell>
          <cell r="P80">
            <v>1979.991971467829</v>
          </cell>
          <cell r="Q80">
            <v>222293</v>
          </cell>
          <cell r="R80">
            <v>550339</v>
          </cell>
          <cell r="S80">
            <v>471872</v>
          </cell>
        </row>
        <row r="81">
          <cell r="B81">
            <v>300</v>
          </cell>
          <cell r="C81">
            <v>4</v>
          </cell>
          <cell r="D81" t="str">
            <v>ES</v>
          </cell>
          <cell r="E81">
            <v>533</v>
          </cell>
          <cell r="F81">
            <v>514</v>
          </cell>
          <cell r="G81">
            <v>-19</v>
          </cell>
          <cell r="H81" t="str">
            <v>No</v>
          </cell>
          <cell r="I81">
            <v>-3.6999999999999998E-2</v>
          </cell>
          <cell r="J81">
            <v>8843600</v>
          </cell>
          <cell r="K81">
            <v>9000000</v>
          </cell>
          <cell r="L81">
            <v>156400</v>
          </cell>
          <cell r="M81">
            <v>1.7399999999999999E-2</v>
          </cell>
          <cell r="N81">
            <v>16592.120075046903</v>
          </cell>
          <cell r="O81">
            <v>17509.727626459146</v>
          </cell>
          <cell r="P81">
            <v>917.60755141224217</v>
          </cell>
          <cell r="Q81">
            <v>249987</v>
          </cell>
          <cell r="R81">
            <v>541089</v>
          </cell>
          <cell r="S81">
            <v>471872</v>
          </cell>
        </row>
        <row r="82">
          <cell r="B82">
            <v>316</v>
          </cell>
          <cell r="C82">
            <v>7</v>
          </cell>
          <cell r="D82" t="str">
            <v>ES</v>
          </cell>
          <cell r="E82">
            <v>346</v>
          </cell>
          <cell r="F82">
            <v>331</v>
          </cell>
          <cell r="G82">
            <v>-15</v>
          </cell>
          <cell r="H82" t="str">
            <v>No</v>
          </cell>
          <cell r="I82">
            <v>-4.53E-2</v>
          </cell>
          <cell r="J82">
            <v>4812700</v>
          </cell>
          <cell r="K82">
            <v>4900000</v>
          </cell>
          <cell r="L82">
            <v>87300</v>
          </cell>
          <cell r="M82">
            <v>1.78E-2</v>
          </cell>
          <cell r="N82">
            <v>13909.537572254336</v>
          </cell>
          <cell r="O82">
            <v>14803.625377643504</v>
          </cell>
          <cell r="P82">
            <v>894.08780538916835</v>
          </cell>
          <cell r="Q82">
            <v>219341</v>
          </cell>
          <cell r="R82">
            <v>453220</v>
          </cell>
          <cell r="S82">
            <v>441504</v>
          </cell>
        </row>
        <row r="83">
          <cell r="B83">
            <v>302</v>
          </cell>
          <cell r="C83">
            <v>4</v>
          </cell>
          <cell r="D83" t="str">
            <v>EC</v>
          </cell>
          <cell r="E83">
            <v>472</v>
          </cell>
          <cell r="F83">
            <v>473</v>
          </cell>
          <cell r="G83">
            <v>1</v>
          </cell>
          <cell r="H83" t="str">
            <v>No</v>
          </cell>
          <cell r="I83">
            <v>2.0999999999999999E-3</v>
          </cell>
          <cell r="J83">
            <v>8185300</v>
          </cell>
          <cell r="K83">
            <v>8500000</v>
          </cell>
          <cell r="L83">
            <v>314700</v>
          </cell>
          <cell r="M83">
            <v>3.6999999999999998E-2</v>
          </cell>
          <cell r="N83">
            <v>17341.737288135595</v>
          </cell>
          <cell r="O83">
            <v>17970.401691331925</v>
          </cell>
          <cell r="P83">
            <v>628.66440319632966</v>
          </cell>
          <cell r="Q83">
            <v>298501</v>
          </cell>
          <cell r="R83">
            <v>626646</v>
          </cell>
          <cell r="S83">
            <v>595680</v>
          </cell>
        </row>
        <row r="84">
          <cell r="B84">
            <v>304</v>
          </cell>
          <cell r="C84">
            <v>7</v>
          </cell>
          <cell r="D84" t="str">
            <v>EC</v>
          </cell>
          <cell r="E84">
            <v>127</v>
          </cell>
          <cell r="F84">
            <v>132</v>
          </cell>
          <cell r="G84">
            <v>5</v>
          </cell>
          <cell r="H84" t="str">
            <v>No</v>
          </cell>
          <cell r="I84">
            <v>3.7900000000000003E-2</v>
          </cell>
          <cell r="J84">
            <v>5767500</v>
          </cell>
          <cell r="K84">
            <v>6100000</v>
          </cell>
          <cell r="L84">
            <v>332500</v>
          </cell>
          <cell r="M84">
            <v>5.45E-2</v>
          </cell>
          <cell r="N84">
            <v>45413.385826771657</v>
          </cell>
          <cell r="O84">
            <v>46212.121212121216</v>
          </cell>
          <cell r="P84">
            <v>798.73538534955878</v>
          </cell>
          <cell r="Q84">
            <v>60056</v>
          </cell>
          <cell r="R84">
            <v>141053</v>
          </cell>
          <cell r="S84">
            <v>144832</v>
          </cell>
        </row>
        <row r="85">
          <cell r="B85">
            <v>436</v>
          </cell>
          <cell r="C85">
            <v>7</v>
          </cell>
          <cell r="D85" t="str">
            <v>HS</v>
          </cell>
          <cell r="E85">
            <v>276</v>
          </cell>
          <cell r="F85">
            <v>216</v>
          </cell>
          <cell r="G85">
            <v>-60</v>
          </cell>
          <cell r="H85" t="str">
            <v>No</v>
          </cell>
          <cell r="I85">
            <v>-0.27779999999999999</v>
          </cell>
          <cell r="J85">
            <v>6790300</v>
          </cell>
          <cell r="K85">
            <v>6600000</v>
          </cell>
          <cell r="L85">
            <v>-190300</v>
          </cell>
          <cell r="M85">
            <v>-2.8799999999999999E-2</v>
          </cell>
          <cell r="N85">
            <v>24602.536231884056</v>
          </cell>
          <cell r="O85">
            <v>30555.555555555555</v>
          </cell>
          <cell r="P85">
            <v>5953.0193236714986</v>
          </cell>
          <cell r="Q85">
            <v>164974</v>
          </cell>
          <cell r="R85">
            <v>603523</v>
          </cell>
          <cell r="S85">
            <v>443840</v>
          </cell>
        </row>
        <row r="86">
          <cell r="B86">
            <v>459</v>
          </cell>
          <cell r="C86">
            <v>4</v>
          </cell>
          <cell r="D86" t="str">
            <v>HS</v>
          </cell>
          <cell r="E86">
            <v>820</v>
          </cell>
          <cell r="F86">
            <v>790</v>
          </cell>
          <cell r="G86">
            <v>-30</v>
          </cell>
          <cell r="H86" t="str">
            <v>No</v>
          </cell>
          <cell r="I86">
            <v>-3.7999999999999999E-2</v>
          </cell>
          <cell r="J86">
            <v>14110400</v>
          </cell>
          <cell r="K86">
            <v>14200000</v>
          </cell>
          <cell r="L86">
            <v>89600</v>
          </cell>
          <cell r="M86">
            <v>6.3E-3</v>
          </cell>
          <cell r="N86">
            <v>17207.804878048781</v>
          </cell>
          <cell r="O86">
            <v>17974.683544303796</v>
          </cell>
          <cell r="P86">
            <v>766.87866625501556</v>
          </cell>
          <cell r="Q86">
            <v>514044</v>
          </cell>
          <cell r="R86">
            <v>1315726</v>
          </cell>
          <cell r="S86">
            <v>1343200</v>
          </cell>
        </row>
        <row r="87">
          <cell r="B87">
            <v>456</v>
          </cell>
          <cell r="C87">
            <v>4</v>
          </cell>
          <cell r="D87" t="str">
            <v>HS</v>
          </cell>
          <cell r="E87">
            <v>675</v>
          </cell>
          <cell r="F87">
            <v>695</v>
          </cell>
          <cell r="G87">
            <v>20</v>
          </cell>
          <cell r="H87" t="str">
            <v>No</v>
          </cell>
          <cell r="I87">
            <v>2.8799999999999999E-2</v>
          </cell>
          <cell r="J87">
            <v>7874200</v>
          </cell>
          <cell r="K87">
            <v>7800000</v>
          </cell>
          <cell r="L87">
            <v>-74200</v>
          </cell>
          <cell r="M87">
            <v>-9.4999999999999998E-3</v>
          </cell>
          <cell r="N87">
            <v>11665.481481481482</v>
          </cell>
          <cell r="O87">
            <v>11223.021582733812</v>
          </cell>
          <cell r="P87">
            <v>-442.45989874766929</v>
          </cell>
          <cell r="Q87">
            <v>464629</v>
          </cell>
          <cell r="R87" t="str">
            <v>$ -</v>
          </cell>
          <cell r="S87" t="str">
            <v>$ -</v>
          </cell>
        </row>
        <row r="88">
          <cell r="B88">
            <v>305</v>
          </cell>
          <cell r="C88">
            <v>2</v>
          </cell>
          <cell r="D88" t="str">
            <v>ES</v>
          </cell>
          <cell r="E88">
            <v>184</v>
          </cell>
          <cell r="F88">
            <v>181</v>
          </cell>
          <cell r="G88">
            <v>-3</v>
          </cell>
          <cell r="H88" t="str">
            <v>No</v>
          </cell>
          <cell r="I88">
            <v>-1.66E-2</v>
          </cell>
          <cell r="J88">
            <v>3080800</v>
          </cell>
          <cell r="K88">
            <v>3200000</v>
          </cell>
          <cell r="L88">
            <v>119200</v>
          </cell>
          <cell r="M88">
            <v>3.73E-2</v>
          </cell>
          <cell r="N88">
            <v>16743.478260869564</v>
          </cell>
          <cell r="O88">
            <v>17679.558011049725</v>
          </cell>
          <cell r="P88">
            <v>936.07975018016077</v>
          </cell>
          <cell r="Q88">
            <v>50000</v>
          </cell>
          <cell r="R88">
            <v>9249</v>
          </cell>
          <cell r="S88">
            <v>9344</v>
          </cell>
        </row>
        <row r="89">
          <cell r="B89">
            <v>307</v>
          </cell>
          <cell r="C89">
            <v>8</v>
          </cell>
          <cell r="D89" t="str">
            <v>ES</v>
          </cell>
          <cell r="E89">
            <v>276</v>
          </cell>
          <cell r="F89">
            <v>259</v>
          </cell>
          <cell r="G89">
            <v>-17</v>
          </cell>
          <cell r="H89" t="str">
            <v>No</v>
          </cell>
          <cell r="I89">
            <v>-6.5600000000000006E-2</v>
          </cell>
          <cell r="J89">
            <v>4652100</v>
          </cell>
          <cell r="K89">
            <v>4600000</v>
          </cell>
          <cell r="L89">
            <v>-52100</v>
          </cell>
          <cell r="M89">
            <v>-1.1299999999999999E-2</v>
          </cell>
          <cell r="N89">
            <v>16855.434782608696</v>
          </cell>
          <cell r="O89">
            <v>17760.617760617759</v>
          </cell>
          <cell r="P89">
            <v>905.18297800906294</v>
          </cell>
          <cell r="Q89">
            <v>235131</v>
          </cell>
          <cell r="R89">
            <v>522591</v>
          </cell>
          <cell r="S89">
            <v>497568</v>
          </cell>
        </row>
        <row r="90">
          <cell r="B90">
            <v>409</v>
          </cell>
          <cell r="C90">
            <v>2</v>
          </cell>
          <cell r="D90" t="str">
            <v>EC</v>
          </cell>
          <cell r="E90">
            <v>587</v>
          </cell>
          <cell r="F90">
            <v>600</v>
          </cell>
          <cell r="G90">
            <v>13</v>
          </cell>
          <cell r="H90" t="str">
            <v>No</v>
          </cell>
          <cell r="I90">
            <v>2.1700000000000001E-2</v>
          </cell>
          <cell r="J90">
            <v>8205300</v>
          </cell>
          <cell r="K90">
            <v>8500000</v>
          </cell>
          <cell r="L90">
            <v>294700</v>
          </cell>
          <cell r="M90">
            <v>3.4700000000000002E-2</v>
          </cell>
          <cell r="N90">
            <v>13978.364565587734</v>
          </cell>
          <cell r="O90">
            <v>14166.666666666666</v>
          </cell>
          <cell r="P90">
            <v>188.30210107893254</v>
          </cell>
          <cell r="Q90">
            <v>177118</v>
          </cell>
          <cell r="R90">
            <v>309855</v>
          </cell>
          <cell r="S90">
            <v>362416</v>
          </cell>
        </row>
        <row r="91">
          <cell r="B91">
            <v>466</v>
          </cell>
          <cell r="C91">
            <v>2</v>
          </cell>
          <cell r="D91" t="str">
            <v>HS</v>
          </cell>
          <cell r="E91">
            <v>600</v>
          </cell>
          <cell r="F91">
            <v>600</v>
          </cell>
          <cell r="G91">
            <v>0</v>
          </cell>
          <cell r="H91" t="str">
            <v>No</v>
          </cell>
          <cell r="I91">
            <v>0</v>
          </cell>
          <cell r="J91">
            <v>6608900</v>
          </cell>
          <cell r="K91">
            <v>6300000</v>
          </cell>
          <cell r="L91">
            <v>-308900</v>
          </cell>
          <cell r="M91">
            <v>-4.9000000000000002E-2</v>
          </cell>
          <cell r="N91">
            <v>11014.833333333334</v>
          </cell>
          <cell r="O91">
            <v>10500</v>
          </cell>
          <cell r="P91">
            <v>-514.83333333333394</v>
          </cell>
          <cell r="Q91">
            <v>135213</v>
          </cell>
          <cell r="R91">
            <v>247421</v>
          </cell>
          <cell r="S91">
            <v>235936</v>
          </cell>
        </row>
        <row r="92">
          <cell r="B92">
            <v>943</v>
          </cell>
          <cell r="C92">
            <v>6</v>
          </cell>
          <cell r="D92" t="str">
            <v>ES</v>
          </cell>
          <cell r="E92">
            <v>311</v>
          </cell>
          <cell r="F92">
            <v>311</v>
          </cell>
          <cell r="G92">
            <v>0</v>
          </cell>
          <cell r="H92" t="str">
            <v>No</v>
          </cell>
          <cell r="I92">
            <v>0</v>
          </cell>
          <cell r="J92">
            <v>5200000</v>
          </cell>
          <cell r="K92">
            <v>5300000</v>
          </cell>
          <cell r="L92">
            <v>100000</v>
          </cell>
          <cell r="M92">
            <v>1.89E-2</v>
          </cell>
          <cell r="N92">
            <v>16720.257234726687</v>
          </cell>
          <cell r="O92">
            <v>17041.800643086815</v>
          </cell>
          <cell r="P92">
            <v>321.54340836012852</v>
          </cell>
          <cell r="Q92">
            <v>57932</v>
          </cell>
          <cell r="R92">
            <v>36998</v>
          </cell>
          <cell r="S92">
            <v>65408</v>
          </cell>
        </row>
        <row r="93">
          <cell r="B93">
            <v>309</v>
          </cell>
          <cell r="C93">
            <v>6</v>
          </cell>
          <cell r="D93" t="str">
            <v>ES</v>
          </cell>
          <cell r="E93">
            <v>400</v>
          </cell>
          <cell r="F93">
            <v>364</v>
          </cell>
          <cell r="G93">
            <v>-36</v>
          </cell>
          <cell r="H93" t="str">
            <v>No</v>
          </cell>
          <cell r="I93">
            <v>-9.8900000000000002E-2</v>
          </cell>
          <cell r="J93">
            <v>6991700</v>
          </cell>
          <cell r="K93">
            <v>6800000</v>
          </cell>
          <cell r="L93">
            <v>-191700</v>
          </cell>
          <cell r="M93">
            <v>-2.8199999999999999E-2</v>
          </cell>
          <cell r="N93">
            <v>17479.25</v>
          </cell>
          <cell r="O93">
            <v>18681.31868131868</v>
          </cell>
          <cell r="P93">
            <v>1202.0686813186803</v>
          </cell>
          <cell r="Q93">
            <v>183917</v>
          </cell>
          <cell r="R93">
            <v>434721</v>
          </cell>
          <cell r="S93">
            <v>350400</v>
          </cell>
        </row>
        <row r="94">
          <cell r="B94">
            <v>313</v>
          </cell>
          <cell r="C94">
            <v>4</v>
          </cell>
          <cell r="D94" t="str">
            <v>ES</v>
          </cell>
          <cell r="E94">
            <v>380</v>
          </cell>
          <cell r="F94">
            <v>366</v>
          </cell>
          <cell r="G94">
            <v>-14</v>
          </cell>
          <cell r="H94" t="str">
            <v>No</v>
          </cell>
          <cell r="I94">
            <v>-3.8300000000000001E-2</v>
          </cell>
          <cell r="J94">
            <v>4788600</v>
          </cell>
          <cell r="K94">
            <v>4600000</v>
          </cell>
          <cell r="L94">
            <v>-188600</v>
          </cell>
          <cell r="M94">
            <v>-4.1000000000000002E-2</v>
          </cell>
          <cell r="N94">
            <v>12601.578947368422</v>
          </cell>
          <cell r="O94">
            <v>12568.306010928962</v>
          </cell>
          <cell r="P94">
            <v>-33.272936439459954</v>
          </cell>
          <cell r="Q94">
            <v>80110</v>
          </cell>
          <cell r="R94">
            <v>115617</v>
          </cell>
          <cell r="S94">
            <v>105120</v>
          </cell>
        </row>
        <row r="95">
          <cell r="B95">
            <v>315</v>
          </cell>
          <cell r="C95">
            <v>8</v>
          </cell>
          <cell r="D95" t="str">
            <v>ES</v>
          </cell>
          <cell r="E95">
            <v>253</v>
          </cell>
          <cell r="F95">
            <v>236</v>
          </cell>
          <cell r="G95">
            <v>-17</v>
          </cell>
          <cell r="H95" t="str">
            <v>No</v>
          </cell>
          <cell r="I95">
            <v>-7.1999999999999995E-2</v>
          </cell>
          <cell r="J95">
            <v>4483500</v>
          </cell>
          <cell r="K95">
            <v>4400000</v>
          </cell>
          <cell r="L95">
            <v>-83500</v>
          </cell>
          <cell r="M95">
            <v>-1.9E-2</v>
          </cell>
          <cell r="N95">
            <v>17721.343873517788</v>
          </cell>
          <cell r="O95">
            <v>18644.067796610168</v>
          </cell>
          <cell r="P95">
            <v>922.72392309238057</v>
          </cell>
          <cell r="Q95">
            <v>192288</v>
          </cell>
          <cell r="R95">
            <v>406973</v>
          </cell>
          <cell r="S95">
            <v>401792</v>
          </cell>
        </row>
        <row r="96">
          <cell r="B96">
            <v>322</v>
          </cell>
          <cell r="C96">
            <v>7</v>
          </cell>
          <cell r="D96" t="str">
            <v>ES</v>
          </cell>
          <cell r="E96">
            <v>258</v>
          </cell>
          <cell r="F96">
            <v>234</v>
          </cell>
          <cell r="G96">
            <v>-24</v>
          </cell>
          <cell r="H96" t="str">
            <v>No</v>
          </cell>
          <cell r="I96">
            <v>-0.1026</v>
          </cell>
          <cell r="J96">
            <v>4982500</v>
          </cell>
          <cell r="K96">
            <v>4900000</v>
          </cell>
          <cell r="L96">
            <v>-82500</v>
          </cell>
          <cell r="M96">
            <v>-1.6799999999999999E-2</v>
          </cell>
          <cell r="N96">
            <v>19312.015503875969</v>
          </cell>
          <cell r="O96">
            <v>20940.170940170941</v>
          </cell>
          <cell r="P96">
            <v>1628.1554362949719</v>
          </cell>
          <cell r="Q96">
            <v>198036</v>
          </cell>
          <cell r="R96">
            <v>439346</v>
          </cell>
          <cell r="S96">
            <v>415808</v>
          </cell>
        </row>
        <row r="97">
          <cell r="B97">
            <v>427</v>
          </cell>
          <cell r="C97">
            <v>7</v>
          </cell>
          <cell r="D97" t="str">
            <v>MS</v>
          </cell>
          <cell r="E97">
            <v>334</v>
          </cell>
          <cell r="F97">
            <v>276</v>
          </cell>
          <cell r="G97">
            <v>-58</v>
          </cell>
          <cell r="H97" t="str">
            <v>No</v>
          </cell>
          <cell r="I97">
            <v>-0.21010000000000001</v>
          </cell>
          <cell r="J97">
            <v>5395000</v>
          </cell>
          <cell r="K97">
            <v>5400000</v>
          </cell>
          <cell r="L97">
            <v>5000</v>
          </cell>
          <cell r="M97">
            <v>8.9999999999999998E-4</v>
          </cell>
          <cell r="N97">
            <v>16152.694610778442</v>
          </cell>
          <cell r="O97">
            <v>19565.217391304348</v>
          </cell>
          <cell r="P97">
            <v>3412.5227805259055</v>
          </cell>
          <cell r="Q97">
            <v>179181</v>
          </cell>
          <cell r="R97">
            <v>420847</v>
          </cell>
          <cell r="S97">
            <v>469536</v>
          </cell>
        </row>
        <row r="98">
          <cell r="B98">
            <v>319</v>
          </cell>
          <cell r="C98">
            <v>8</v>
          </cell>
          <cell r="D98" t="str">
            <v>ES</v>
          </cell>
          <cell r="E98">
            <v>433</v>
          </cell>
          <cell r="F98">
            <v>390</v>
          </cell>
          <cell r="G98">
            <v>-43</v>
          </cell>
          <cell r="H98" t="str">
            <v>No</v>
          </cell>
          <cell r="I98">
            <v>-0.1103</v>
          </cell>
          <cell r="J98">
            <v>6613900</v>
          </cell>
          <cell r="K98">
            <v>6500000</v>
          </cell>
          <cell r="L98">
            <v>-113900</v>
          </cell>
          <cell r="M98">
            <v>-1.7500000000000002E-2</v>
          </cell>
          <cell r="N98">
            <v>15274.59584295612</v>
          </cell>
          <cell r="O98">
            <v>16666.666666666668</v>
          </cell>
          <cell r="P98">
            <v>1392.0708237105482</v>
          </cell>
          <cell r="Q98">
            <v>387509</v>
          </cell>
          <cell r="R98">
            <v>913377</v>
          </cell>
          <cell r="S98">
            <v>826944</v>
          </cell>
        </row>
        <row r="99">
          <cell r="B99">
            <v>321</v>
          </cell>
          <cell r="C99">
            <v>3</v>
          </cell>
          <cell r="D99" t="str">
            <v>ES</v>
          </cell>
          <cell r="E99">
            <v>512</v>
          </cell>
          <cell r="F99">
            <v>453</v>
          </cell>
          <cell r="G99">
            <v>-59</v>
          </cell>
          <cell r="H99" t="str">
            <v>No</v>
          </cell>
          <cell r="I99">
            <v>-0.13020000000000001</v>
          </cell>
          <cell r="J99">
            <v>5926400</v>
          </cell>
          <cell r="K99">
            <v>6000000</v>
          </cell>
          <cell r="L99">
            <v>73600</v>
          </cell>
          <cell r="M99">
            <v>1.23E-2</v>
          </cell>
          <cell r="N99">
            <v>11575</v>
          </cell>
          <cell r="O99">
            <v>13245.033112582782</v>
          </cell>
          <cell r="P99">
            <v>1670.0331125827815</v>
          </cell>
          <cell r="Q99">
            <v>85587</v>
          </cell>
          <cell r="R99">
            <v>97119</v>
          </cell>
          <cell r="S99">
            <v>98112</v>
          </cell>
        </row>
        <row r="100">
          <cell r="B100">
            <v>428</v>
          </cell>
          <cell r="C100">
            <v>6</v>
          </cell>
          <cell r="D100" t="str">
            <v>MS</v>
          </cell>
          <cell r="E100">
            <v>513</v>
          </cell>
          <cell r="F100">
            <v>507</v>
          </cell>
          <cell r="G100">
            <v>-6</v>
          </cell>
          <cell r="H100" t="str">
            <v>No</v>
          </cell>
          <cell r="I100">
            <v>-1.18E-2</v>
          </cell>
          <cell r="J100">
            <v>6600000</v>
          </cell>
          <cell r="K100">
            <v>7100000</v>
          </cell>
          <cell r="L100">
            <v>500000</v>
          </cell>
          <cell r="M100">
            <v>7.0400000000000004E-2</v>
          </cell>
          <cell r="N100">
            <v>12865.497076023392</v>
          </cell>
          <cell r="O100">
            <v>14003.944773175543</v>
          </cell>
          <cell r="P100">
            <v>1138.4476971521508</v>
          </cell>
          <cell r="Q100">
            <v>178754</v>
          </cell>
          <cell r="R100">
            <v>376913</v>
          </cell>
          <cell r="S100">
            <v>397120</v>
          </cell>
        </row>
        <row r="101">
          <cell r="B101">
            <v>324</v>
          </cell>
          <cell r="C101">
            <v>4</v>
          </cell>
          <cell r="D101" t="str">
            <v>EC</v>
          </cell>
          <cell r="E101">
            <v>522</v>
          </cell>
          <cell r="F101">
            <v>423</v>
          </cell>
          <cell r="G101">
            <v>-99</v>
          </cell>
          <cell r="H101" t="str">
            <v>Yes</v>
          </cell>
          <cell r="I101">
            <v>-0.23400000000000001</v>
          </cell>
          <cell r="J101">
            <v>8888200</v>
          </cell>
          <cell r="K101">
            <v>8500000</v>
          </cell>
          <cell r="L101">
            <v>-388200</v>
          </cell>
          <cell r="M101">
            <v>-4.5699999999999998E-2</v>
          </cell>
          <cell r="N101">
            <v>17027.203065134101</v>
          </cell>
          <cell r="O101">
            <v>20094.562647754137</v>
          </cell>
          <cell r="P101">
            <v>3067.3595826200362</v>
          </cell>
          <cell r="Q101">
            <v>170598</v>
          </cell>
          <cell r="R101">
            <v>508716</v>
          </cell>
          <cell r="S101">
            <v>397120</v>
          </cell>
        </row>
        <row r="102">
          <cell r="B102">
            <v>1142</v>
          </cell>
          <cell r="C102">
            <v>2</v>
          </cell>
          <cell r="D102" t="str">
            <v>ES</v>
          </cell>
          <cell r="E102">
            <v>107</v>
          </cell>
          <cell r="F102">
            <v>82</v>
          </cell>
          <cell r="G102">
            <v>-25</v>
          </cell>
          <cell r="H102" t="str">
            <v>No</v>
          </cell>
          <cell r="I102">
            <v>-0.3049</v>
          </cell>
          <cell r="J102">
            <v>2500000</v>
          </cell>
          <cell r="K102">
            <v>2900000</v>
          </cell>
          <cell r="L102">
            <v>400000</v>
          </cell>
          <cell r="M102">
            <v>0.13789999999999999</v>
          </cell>
          <cell r="N102">
            <v>23364.485981308411</v>
          </cell>
          <cell r="O102">
            <v>35365.853658536587</v>
          </cell>
          <cell r="P102">
            <v>12001.367677228176</v>
          </cell>
          <cell r="Q102">
            <v>50000</v>
          </cell>
          <cell r="R102">
            <v>122554</v>
          </cell>
          <cell r="S102">
            <v>37376</v>
          </cell>
        </row>
        <row r="103">
          <cell r="B103">
            <v>325</v>
          </cell>
          <cell r="C103">
            <v>7</v>
          </cell>
          <cell r="D103" t="str">
            <v>ES</v>
          </cell>
          <cell r="E103">
            <v>328</v>
          </cell>
          <cell r="F103">
            <v>318</v>
          </cell>
          <cell r="G103">
            <v>-10</v>
          </cell>
          <cell r="H103" t="str">
            <v>No</v>
          </cell>
          <cell r="I103">
            <v>-3.1399999999999997E-2</v>
          </cell>
          <cell r="J103">
            <v>5500000</v>
          </cell>
          <cell r="K103">
            <v>5400000</v>
          </cell>
          <cell r="L103">
            <v>-100000</v>
          </cell>
          <cell r="M103">
            <v>-1.8499999999999999E-2</v>
          </cell>
          <cell r="N103">
            <v>16768.292682926829</v>
          </cell>
          <cell r="O103">
            <v>16981.132075471698</v>
          </cell>
          <cell r="P103">
            <v>212.83939254486904</v>
          </cell>
          <cell r="Q103">
            <v>289393</v>
          </cell>
          <cell r="R103">
            <v>626646</v>
          </cell>
          <cell r="S103">
            <v>612032</v>
          </cell>
        </row>
        <row r="104">
          <cell r="B104">
            <v>326</v>
          </cell>
          <cell r="C104">
            <v>2</v>
          </cell>
          <cell r="D104" t="str">
            <v>ES</v>
          </cell>
          <cell r="E104">
            <v>331</v>
          </cell>
          <cell r="F104">
            <v>300</v>
          </cell>
          <cell r="G104">
            <v>-31</v>
          </cell>
          <cell r="H104" t="str">
            <v>No</v>
          </cell>
          <cell r="I104">
            <v>-0.1033</v>
          </cell>
          <cell r="J104">
            <v>5652000</v>
          </cell>
          <cell r="K104">
            <v>5400000</v>
          </cell>
          <cell r="L104">
            <v>-252000</v>
          </cell>
          <cell r="M104">
            <v>-4.6699999999999998E-2</v>
          </cell>
          <cell r="N104">
            <v>17075.528700906343</v>
          </cell>
          <cell r="O104">
            <v>18000</v>
          </cell>
          <cell r="P104">
            <v>924.47129909365685</v>
          </cell>
          <cell r="Q104">
            <v>158883</v>
          </cell>
          <cell r="R104">
            <v>337603</v>
          </cell>
          <cell r="S104">
            <v>306016</v>
          </cell>
        </row>
        <row r="105">
          <cell r="B105">
            <v>327</v>
          </cell>
          <cell r="C105">
            <v>4</v>
          </cell>
          <cell r="D105" t="str">
            <v>EC</v>
          </cell>
          <cell r="E105">
            <v>500</v>
          </cell>
          <cell r="F105">
            <v>489</v>
          </cell>
          <cell r="G105">
            <v>-11</v>
          </cell>
          <cell r="H105" t="str">
            <v>No</v>
          </cell>
          <cell r="I105">
            <v>-2.2499999999999999E-2</v>
          </cell>
          <cell r="J105">
            <v>9726500</v>
          </cell>
          <cell r="K105">
            <v>9300000</v>
          </cell>
          <cell r="L105">
            <v>-426500</v>
          </cell>
          <cell r="M105">
            <v>-4.5900000000000003E-2</v>
          </cell>
          <cell r="N105">
            <v>19453</v>
          </cell>
          <cell r="O105">
            <v>19018.404907975459</v>
          </cell>
          <cell r="P105">
            <v>-434.59509202454137</v>
          </cell>
          <cell r="Q105">
            <v>349579</v>
          </cell>
          <cell r="R105">
            <v>825508</v>
          </cell>
          <cell r="S105">
            <v>712480</v>
          </cell>
        </row>
        <row r="106">
          <cell r="B106">
            <v>328</v>
          </cell>
          <cell r="C106">
            <v>1</v>
          </cell>
          <cell r="D106" t="str">
            <v>ES</v>
          </cell>
          <cell r="E106">
            <v>593</v>
          </cell>
          <cell r="F106">
            <v>549</v>
          </cell>
          <cell r="G106">
            <v>-44</v>
          </cell>
          <cell r="H106" t="str">
            <v>No</v>
          </cell>
          <cell r="I106">
            <v>-8.0100000000000005E-2</v>
          </cell>
          <cell r="J106">
            <v>9523300</v>
          </cell>
          <cell r="K106">
            <v>9300000</v>
          </cell>
          <cell r="L106">
            <v>-223300</v>
          </cell>
          <cell r="M106">
            <v>-2.4E-2</v>
          </cell>
          <cell r="N106">
            <v>16059.527824620573</v>
          </cell>
          <cell r="O106">
            <v>16939.890710382515</v>
          </cell>
          <cell r="P106">
            <v>880.36288576194238</v>
          </cell>
          <cell r="Q106">
            <v>344509</v>
          </cell>
          <cell r="R106">
            <v>763075</v>
          </cell>
          <cell r="S106">
            <v>686784</v>
          </cell>
        </row>
        <row r="107">
          <cell r="B107">
            <v>329</v>
          </cell>
          <cell r="C107">
            <v>8</v>
          </cell>
          <cell r="D107" t="str">
            <v>ES</v>
          </cell>
          <cell r="E107">
            <v>511</v>
          </cell>
          <cell r="F107">
            <v>489</v>
          </cell>
          <cell r="G107">
            <v>-22</v>
          </cell>
          <cell r="H107" t="str">
            <v>No</v>
          </cell>
          <cell r="I107">
            <v>-4.4999999999999998E-2</v>
          </cell>
          <cell r="J107">
            <v>6840600</v>
          </cell>
          <cell r="K107">
            <v>6800000</v>
          </cell>
          <cell r="L107">
            <v>-40600</v>
          </cell>
          <cell r="M107">
            <v>-6.0000000000000001E-3</v>
          </cell>
          <cell r="N107">
            <v>13386.6927592955</v>
          </cell>
          <cell r="O107">
            <v>13905.930470347648</v>
          </cell>
          <cell r="P107">
            <v>519.23771105214837</v>
          </cell>
          <cell r="Q107">
            <v>429807</v>
          </cell>
          <cell r="R107">
            <v>931876</v>
          </cell>
          <cell r="S107">
            <v>904032</v>
          </cell>
        </row>
        <row r="108">
          <cell r="B108">
            <v>330</v>
          </cell>
          <cell r="C108">
            <v>6</v>
          </cell>
          <cell r="D108" t="str">
            <v>ES</v>
          </cell>
          <cell r="E108">
            <v>541</v>
          </cell>
          <cell r="F108">
            <v>547</v>
          </cell>
          <cell r="G108">
            <v>6</v>
          </cell>
          <cell r="H108" t="str">
            <v>No</v>
          </cell>
          <cell r="I108">
            <v>1.0999999999999999E-2</v>
          </cell>
          <cell r="J108">
            <v>7648700</v>
          </cell>
          <cell r="K108">
            <v>7900000</v>
          </cell>
          <cell r="L108">
            <v>251300</v>
          </cell>
          <cell r="M108">
            <v>3.1800000000000002E-2</v>
          </cell>
          <cell r="N108">
            <v>14138.07763401109</v>
          </cell>
          <cell r="O108">
            <v>14442.413162705667</v>
          </cell>
          <cell r="P108">
            <v>304.33552869457708</v>
          </cell>
          <cell r="Q108">
            <v>261115</v>
          </cell>
          <cell r="R108">
            <v>467094</v>
          </cell>
          <cell r="S108">
            <v>490560</v>
          </cell>
        </row>
        <row r="109">
          <cell r="B109">
            <v>331</v>
          </cell>
          <cell r="C109">
            <v>6</v>
          </cell>
          <cell r="D109" t="str">
            <v>ES</v>
          </cell>
          <cell r="E109">
            <v>380</v>
          </cell>
          <cell r="F109">
            <v>366</v>
          </cell>
          <cell r="G109">
            <v>-14</v>
          </cell>
          <cell r="H109" t="str">
            <v>No</v>
          </cell>
          <cell r="I109">
            <v>-3.8300000000000001E-2</v>
          </cell>
          <cell r="J109">
            <v>4880700</v>
          </cell>
          <cell r="K109">
            <v>4900000</v>
          </cell>
          <cell r="L109">
            <v>19300</v>
          </cell>
          <cell r="M109">
            <v>3.8999999999999998E-3</v>
          </cell>
          <cell r="N109">
            <v>12843.947368421053</v>
          </cell>
          <cell r="O109">
            <v>13387.978142076503</v>
          </cell>
          <cell r="P109">
            <v>544.03077365544959</v>
          </cell>
          <cell r="Q109">
            <v>144492</v>
          </cell>
          <cell r="R109">
            <v>191925</v>
          </cell>
          <cell r="S109">
            <v>256960</v>
          </cell>
        </row>
        <row r="110">
          <cell r="B110">
            <v>332</v>
          </cell>
          <cell r="C110">
            <v>6</v>
          </cell>
          <cell r="D110" t="str">
            <v>EC</v>
          </cell>
          <cell r="E110">
            <v>404</v>
          </cell>
          <cell r="F110">
            <v>400</v>
          </cell>
          <cell r="G110">
            <v>-4</v>
          </cell>
          <cell r="H110" t="str">
            <v>No</v>
          </cell>
          <cell r="I110">
            <v>-0.01</v>
          </cell>
          <cell r="J110">
            <v>6986300</v>
          </cell>
          <cell r="K110">
            <v>7000000</v>
          </cell>
          <cell r="L110">
            <v>13700</v>
          </cell>
          <cell r="M110">
            <v>2E-3</v>
          </cell>
          <cell r="N110">
            <v>17292.821782178216</v>
          </cell>
          <cell r="O110">
            <v>17500</v>
          </cell>
          <cell r="P110">
            <v>207.17821782178362</v>
          </cell>
          <cell r="Q110">
            <v>262079</v>
          </cell>
          <cell r="R110">
            <v>693704</v>
          </cell>
          <cell r="S110">
            <v>686784</v>
          </cell>
        </row>
        <row r="111">
          <cell r="B111">
            <v>333</v>
          </cell>
          <cell r="C111">
            <v>6</v>
          </cell>
          <cell r="D111" t="str">
            <v>ES</v>
          </cell>
          <cell r="E111">
            <v>456</v>
          </cell>
          <cell r="F111">
            <v>434</v>
          </cell>
          <cell r="G111">
            <v>-22</v>
          </cell>
          <cell r="H111" t="str">
            <v>No</v>
          </cell>
          <cell r="I111">
            <v>-5.0700000000000002E-2</v>
          </cell>
          <cell r="J111">
            <v>4793500</v>
          </cell>
          <cell r="K111">
            <v>4800000</v>
          </cell>
          <cell r="L111">
            <v>6500</v>
          </cell>
          <cell r="M111">
            <v>1.4E-3</v>
          </cell>
          <cell r="N111">
            <v>10512.061403508771</v>
          </cell>
          <cell r="O111">
            <v>11059.907834101383</v>
          </cell>
          <cell r="P111">
            <v>547.8464305926118</v>
          </cell>
          <cell r="Q111">
            <v>164961</v>
          </cell>
          <cell r="R111">
            <v>293668</v>
          </cell>
          <cell r="S111">
            <v>289664</v>
          </cell>
        </row>
        <row r="112">
          <cell r="B112">
            <v>336</v>
          </cell>
          <cell r="C112">
            <v>4</v>
          </cell>
          <cell r="D112" t="str">
            <v>EC</v>
          </cell>
          <cell r="E112">
            <v>355</v>
          </cell>
          <cell r="F112">
            <v>366</v>
          </cell>
          <cell r="G112">
            <v>11</v>
          </cell>
          <cell r="H112" t="str">
            <v>No</v>
          </cell>
          <cell r="I112">
            <v>3.0099999999999998E-2</v>
          </cell>
          <cell r="J112">
            <v>5654200</v>
          </cell>
          <cell r="K112">
            <v>5900000</v>
          </cell>
          <cell r="L112">
            <v>245800</v>
          </cell>
          <cell r="M112">
            <v>4.1700000000000001E-2</v>
          </cell>
          <cell r="N112">
            <v>15927.323943661971</v>
          </cell>
          <cell r="O112">
            <v>16120.218579234972</v>
          </cell>
          <cell r="P112">
            <v>192.89463557300041</v>
          </cell>
          <cell r="Q112">
            <v>191044</v>
          </cell>
          <cell r="R112">
            <v>383850</v>
          </cell>
          <cell r="S112">
            <v>366752</v>
          </cell>
        </row>
        <row r="113">
          <cell r="B113">
            <v>335</v>
          </cell>
          <cell r="C113">
            <v>5</v>
          </cell>
          <cell r="D113" t="str">
            <v>EC</v>
          </cell>
          <cell r="E113">
            <v>362</v>
          </cell>
          <cell r="F113">
            <v>321</v>
          </cell>
          <cell r="G113">
            <v>-41</v>
          </cell>
          <cell r="H113" t="str">
            <v>No</v>
          </cell>
          <cell r="I113">
            <v>-0.12770000000000001</v>
          </cell>
          <cell r="J113">
            <v>6574000</v>
          </cell>
          <cell r="K113">
            <v>6400000</v>
          </cell>
          <cell r="L113">
            <v>-174000</v>
          </cell>
          <cell r="M113">
            <v>-2.7199999999999998E-2</v>
          </cell>
          <cell r="N113">
            <v>18160.220994475138</v>
          </cell>
          <cell r="O113">
            <v>19937.694704049845</v>
          </cell>
          <cell r="P113">
            <v>1777.4737095747078</v>
          </cell>
          <cell r="Q113">
            <v>199551</v>
          </cell>
          <cell r="R113">
            <v>598898</v>
          </cell>
          <cell r="S113">
            <v>516256</v>
          </cell>
        </row>
        <row r="114">
          <cell r="B114">
            <v>338</v>
          </cell>
          <cell r="C114">
            <v>4</v>
          </cell>
          <cell r="D114" t="str">
            <v>EC</v>
          </cell>
          <cell r="E114">
            <v>378</v>
          </cell>
          <cell r="F114">
            <v>307</v>
          </cell>
          <cell r="G114">
            <v>-71</v>
          </cell>
          <cell r="H114" t="str">
            <v>Yes</v>
          </cell>
          <cell r="I114">
            <v>-0.23130000000000001</v>
          </cell>
          <cell r="J114">
            <v>7231700</v>
          </cell>
          <cell r="K114">
            <v>6900000</v>
          </cell>
          <cell r="L114">
            <v>-331700</v>
          </cell>
          <cell r="M114">
            <v>-4.8099999999999997E-2</v>
          </cell>
          <cell r="N114">
            <v>19131.481481481482</v>
          </cell>
          <cell r="O114">
            <v>22475.570032573291</v>
          </cell>
          <cell r="P114">
            <v>3344.0885510918088</v>
          </cell>
          <cell r="Q114">
            <v>160858</v>
          </cell>
          <cell r="R114">
            <v>506404</v>
          </cell>
          <cell r="S114">
            <v>401792</v>
          </cell>
        </row>
        <row r="115">
          <cell r="B115">
            <v>463</v>
          </cell>
          <cell r="C115">
            <v>3</v>
          </cell>
          <cell r="D115" t="str">
            <v>HS</v>
          </cell>
          <cell r="E115">
            <v>2015</v>
          </cell>
          <cell r="F115">
            <v>2010</v>
          </cell>
          <cell r="G115">
            <v>-5</v>
          </cell>
          <cell r="H115" t="str">
            <v>No</v>
          </cell>
          <cell r="I115">
            <v>-2.5000000000000001E-3</v>
          </cell>
          <cell r="J115">
            <v>21785800</v>
          </cell>
          <cell r="K115">
            <v>22000000</v>
          </cell>
          <cell r="L115">
            <v>214200</v>
          </cell>
          <cell r="M115">
            <v>9.7000000000000003E-3</v>
          </cell>
          <cell r="N115">
            <v>10811.811414392059</v>
          </cell>
          <cell r="O115">
            <v>10945.273631840795</v>
          </cell>
          <cell r="P115">
            <v>133.46221744873583</v>
          </cell>
          <cell r="Q115">
            <v>550983</v>
          </cell>
          <cell r="R115">
            <v>1470653</v>
          </cell>
          <cell r="S115">
            <v>1090912</v>
          </cell>
        </row>
        <row r="116">
          <cell r="B116">
            <v>464</v>
          </cell>
          <cell r="C116">
            <v>7</v>
          </cell>
          <cell r="D116" t="str">
            <v>HS</v>
          </cell>
          <cell r="E116">
            <v>505</v>
          </cell>
          <cell r="F116">
            <v>487</v>
          </cell>
          <cell r="G116">
            <v>-18</v>
          </cell>
          <cell r="H116" t="str">
            <v>No</v>
          </cell>
          <cell r="I116">
            <v>-3.6999999999999998E-2</v>
          </cell>
          <cell r="J116">
            <v>11205400</v>
          </cell>
          <cell r="K116">
            <v>10900000</v>
          </cell>
          <cell r="L116">
            <v>-305400</v>
          </cell>
          <cell r="M116">
            <v>-2.8000000000000001E-2</v>
          </cell>
          <cell r="N116">
            <v>22188.910891089108</v>
          </cell>
          <cell r="O116">
            <v>22381.930184804929</v>
          </cell>
          <cell r="P116">
            <v>193.01929371582082</v>
          </cell>
          <cell r="Q116">
            <v>308622</v>
          </cell>
          <cell r="R116">
            <v>726077</v>
          </cell>
          <cell r="S116">
            <v>801248</v>
          </cell>
        </row>
        <row r="117">
          <cell r="B117"/>
          <cell r="C117"/>
          <cell r="D117"/>
          <cell r="E117">
            <v>0</v>
          </cell>
          <cell r="F117">
            <v>73</v>
          </cell>
          <cell r="G117">
            <v>73</v>
          </cell>
          <cell r="H117" t="str">
            <v>Yes</v>
          </cell>
          <cell r="I117">
            <v>1</v>
          </cell>
          <cell r="J117">
            <v>0</v>
          </cell>
          <cell r="K117">
            <v>2100000</v>
          </cell>
          <cell r="L117">
            <v>2100000</v>
          </cell>
          <cell r="M117">
            <v>1</v>
          </cell>
          <cell r="N117" t="e">
            <v>#DIV/0!</v>
          </cell>
          <cell r="O117">
            <v>28767.123287671231</v>
          </cell>
          <cell r="P117" t="e">
            <v>#DIV/0!</v>
          </cell>
          <cell r="Q117"/>
          <cell r="R117"/>
          <cell r="S117">
            <v>86432</v>
          </cell>
        </row>
        <row r="118">
          <cell r="B118">
            <v>950</v>
          </cell>
          <cell r="C118">
            <v>7</v>
          </cell>
          <cell r="D118" t="str">
            <v>HS</v>
          </cell>
          <cell r="E118">
            <v>44</v>
          </cell>
          <cell r="F118">
            <v>40</v>
          </cell>
          <cell r="G118">
            <v>-4</v>
          </cell>
          <cell r="H118" t="str">
            <v>No</v>
          </cell>
          <cell r="I118">
            <v>-0.1</v>
          </cell>
          <cell r="J118">
            <v>1882300</v>
          </cell>
          <cell r="K118">
            <v>1900000</v>
          </cell>
          <cell r="L118">
            <v>17700</v>
          </cell>
          <cell r="M118">
            <v>9.2999999999999992E-3</v>
          </cell>
          <cell r="N118">
            <v>42779.545454545456</v>
          </cell>
          <cell r="O118">
            <v>47500</v>
          </cell>
          <cell r="P118">
            <v>4720.4545454545441</v>
          </cell>
          <cell r="Q118">
            <v>50000</v>
          </cell>
          <cell r="R118" t="str">
            <v>$ -</v>
          </cell>
          <cell r="S118" t="str">
            <v>$ -</v>
          </cell>
        </row>
        <row r="119">
          <cell r="B119">
            <v>861</v>
          </cell>
          <cell r="C119">
            <v>5</v>
          </cell>
          <cell r="D119" t="str">
            <v>EC</v>
          </cell>
          <cell r="E119">
            <v>35</v>
          </cell>
          <cell r="F119">
            <v>43</v>
          </cell>
          <cell r="G119">
            <v>8</v>
          </cell>
          <cell r="H119" t="str">
            <v>No</v>
          </cell>
          <cell r="I119">
            <v>0.186</v>
          </cell>
          <cell r="J119">
            <v>2718700</v>
          </cell>
          <cell r="K119">
            <v>2900000</v>
          </cell>
          <cell r="L119">
            <v>181300</v>
          </cell>
          <cell r="M119">
            <v>6.25E-2</v>
          </cell>
          <cell r="N119">
            <v>77677.142857142855</v>
          </cell>
          <cell r="O119">
            <v>67441.860465116275</v>
          </cell>
          <cell r="P119">
            <v>-10235.28239202658</v>
          </cell>
          <cell r="Q119">
            <v>50000</v>
          </cell>
          <cell r="R119" t="str">
            <v>$ -</v>
          </cell>
          <cell r="S119" t="str">
            <v>$ -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1 $$"/>
      <sheetName val="FY21 FTE"/>
      <sheetName val="FY21@ FY20 cost $$"/>
      <sheetName val="School Impact"/>
      <sheetName val="Gains&amp;Losses"/>
      <sheetName val="Gen ed per pupilxsize"/>
      <sheetName val="FY20 Initial Budget Allocat (2)"/>
      <sheetName val="FY20 Initial Budget Allocat FTE"/>
    </sheetNames>
    <sheetDataSet>
      <sheetData sheetId="0"/>
      <sheetData sheetId="1">
        <row r="2">
          <cell r="A2">
            <v>202</v>
          </cell>
          <cell r="B2" t="str">
            <v>Aiton ES</v>
          </cell>
          <cell r="C2" t="str">
            <v>ES</v>
          </cell>
          <cell r="D2">
            <v>7</v>
          </cell>
          <cell r="E2">
            <v>222</v>
          </cell>
          <cell r="F2">
            <v>0.92342342342342343</v>
          </cell>
          <cell r="G2">
            <v>205</v>
          </cell>
          <cell r="H2">
            <v>1.0000000000000016</v>
          </cell>
          <cell r="I2">
            <v>1</v>
          </cell>
          <cell r="J2">
            <v>0</v>
          </cell>
          <cell r="K2">
            <v>0</v>
          </cell>
          <cell r="L2">
            <v>0</v>
          </cell>
          <cell r="M2">
            <v>0.5</v>
          </cell>
          <cell r="N2">
            <v>1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</v>
          </cell>
          <cell r="T2">
            <v>1</v>
          </cell>
          <cell r="U2">
            <v>1</v>
          </cell>
          <cell r="V2">
            <v>0.5</v>
          </cell>
          <cell r="W2">
            <v>1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2</v>
          </cell>
          <cell r="AC2">
            <v>2</v>
          </cell>
          <cell r="AD2">
            <v>1</v>
          </cell>
          <cell r="AE2">
            <v>1</v>
          </cell>
          <cell r="AF2">
            <v>2</v>
          </cell>
          <cell r="AG2">
            <v>2</v>
          </cell>
          <cell r="AH2">
            <v>2</v>
          </cell>
          <cell r="AI2">
            <v>1.9999999999999991</v>
          </cell>
          <cell r="AJ2">
            <v>1</v>
          </cell>
          <cell r="AK2">
            <v>2</v>
          </cell>
          <cell r="AL2">
            <v>1</v>
          </cell>
          <cell r="AM2">
            <v>1</v>
          </cell>
          <cell r="AN2">
            <v>1.0000000000000013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0.5</v>
          </cell>
          <cell r="AZ2">
            <v>1</v>
          </cell>
          <cell r="BA2">
            <v>6</v>
          </cell>
          <cell r="BB2">
            <v>4</v>
          </cell>
          <cell r="BC2">
            <v>0</v>
          </cell>
          <cell r="BD2">
            <v>0</v>
          </cell>
          <cell r="BE2">
            <v>0.18181818181818182</v>
          </cell>
          <cell r="BF2">
            <v>0</v>
          </cell>
          <cell r="BG2">
            <v>0</v>
          </cell>
          <cell r="BH2">
            <v>2</v>
          </cell>
          <cell r="BI2">
            <v>2</v>
          </cell>
          <cell r="BJ2">
            <v>1</v>
          </cell>
          <cell r="BK2">
            <v>0</v>
          </cell>
          <cell r="BN2">
            <v>95036.99</v>
          </cell>
          <cell r="BO2">
            <v>1572.28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55921.759999999995</v>
          </cell>
          <cell r="CP2">
            <v>0</v>
          </cell>
          <cell r="CQ2">
            <v>0</v>
          </cell>
          <cell r="CR2">
            <v>75000</v>
          </cell>
          <cell r="CS2">
            <v>8200</v>
          </cell>
          <cell r="CT2">
            <v>0</v>
          </cell>
          <cell r="CU2">
            <v>13194.421172022685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22200</v>
          </cell>
          <cell r="DC2">
            <v>58662.844223278633</v>
          </cell>
          <cell r="DD2">
            <v>0</v>
          </cell>
          <cell r="DE2">
            <v>0</v>
          </cell>
          <cell r="DF2">
            <v>13859</v>
          </cell>
          <cell r="DG2">
            <v>0</v>
          </cell>
          <cell r="DH2">
            <v>0</v>
          </cell>
          <cell r="DJ2">
            <v>12650.000106543303</v>
          </cell>
          <cell r="DK2">
            <v>0</v>
          </cell>
          <cell r="DL2">
            <v>0</v>
          </cell>
          <cell r="DM2">
            <v>0</v>
          </cell>
          <cell r="DN2">
            <v>4053652.2162023801</v>
          </cell>
          <cell r="DO2">
            <v>7</v>
          </cell>
          <cell r="DP2">
            <v>6.9999999999999991</v>
          </cell>
          <cell r="DQ2">
            <v>6.0000000000000018</v>
          </cell>
          <cell r="DR2">
            <v>7.6818181818181817</v>
          </cell>
          <cell r="DS2">
            <v>4</v>
          </cell>
          <cell r="DT2">
            <v>46.68181818181818</v>
          </cell>
        </row>
        <row r="3">
          <cell r="A3">
            <v>203</v>
          </cell>
          <cell r="B3" t="str">
            <v>Amidon-Bowen ES</v>
          </cell>
          <cell r="C3" t="str">
            <v>ES</v>
          </cell>
          <cell r="D3">
            <v>6</v>
          </cell>
          <cell r="E3">
            <v>335</v>
          </cell>
          <cell r="F3">
            <v>0.68955223880597016</v>
          </cell>
          <cell r="G3">
            <v>231</v>
          </cell>
          <cell r="H3">
            <v>1</v>
          </cell>
          <cell r="I3">
            <v>1</v>
          </cell>
          <cell r="J3">
            <v>0.8</v>
          </cell>
          <cell r="K3">
            <v>0</v>
          </cell>
          <cell r="L3">
            <v>0</v>
          </cell>
          <cell r="M3">
            <v>1</v>
          </cell>
          <cell r="N3">
            <v>1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1</v>
          </cell>
          <cell r="T3">
            <v>1</v>
          </cell>
          <cell r="U3">
            <v>2</v>
          </cell>
          <cell r="V3">
            <v>1</v>
          </cell>
          <cell r="W3">
            <v>1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1</v>
          </cell>
          <cell r="AC3">
            <v>1</v>
          </cell>
          <cell r="AD3">
            <v>3</v>
          </cell>
          <cell r="AE3">
            <v>4</v>
          </cell>
          <cell r="AF3">
            <v>1</v>
          </cell>
          <cell r="AG3">
            <v>1</v>
          </cell>
          <cell r="AH3">
            <v>3</v>
          </cell>
          <cell r="AI3">
            <v>3</v>
          </cell>
          <cell r="AJ3">
            <v>2</v>
          </cell>
          <cell r="AK3">
            <v>2</v>
          </cell>
          <cell r="AL3">
            <v>2</v>
          </cell>
          <cell r="AM3">
            <v>2</v>
          </cell>
          <cell r="AN3">
            <v>2.0000000000000027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1</v>
          </cell>
          <cell r="AZ3">
            <v>1.5</v>
          </cell>
          <cell r="BA3">
            <v>7</v>
          </cell>
          <cell r="BB3">
            <v>2</v>
          </cell>
          <cell r="BC3">
            <v>0</v>
          </cell>
          <cell r="BD3">
            <v>0</v>
          </cell>
          <cell r="BE3">
            <v>0.27272727272727271</v>
          </cell>
          <cell r="BF3">
            <v>0</v>
          </cell>
          <cell r="BG3">
            <v>0</v>
          </cell>
          <cell r="BH3">
            <v>4</v>
          </cell>
          <cell r="BI3">
            <v>4</v>
          </cell>
          <cell r="BJ3">
            <v>1</v>
          </cell>
          <cell r="BK3">
            <v>0</v>
          </cell>
          <cell r="BN3">
            <v>142768.57</v>
          </cell>
          <cell r="BO3">
            <v>2361.9499999999998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55921.759999999995</v>
          </cell>
          <cell r="CP3">
            <v>0</v>
          </cell>
          <cell r="CQ3">
            <v>0</v>
          </cell>
          <cell r="CR3">
            <v>0</v>
          </cell>
          <cell r="CS3">
            <v>4620</v>
          </cell>
          <cell r="CT3">
            <v>0</v>
          </cell>
          <cell r="CU3">
            <v>19571.736250000002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33500</v>
          </cell>
          <cell r="DC3">
            <v>75705.760061322013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J3">
            <v>25349.999535083771</v>
          </cell>
          <cell r="DK3">
            <v>0</v>
          </cell>
          <cell r="DL3">
            <v>0</v>
          </cell>
          <cell r="DM3">
            <v>0</v>
          </cell>
          <cell r="DN3">
            <v>5173000.8976676483</v>
          </cell>
          <cell r="DO3">
            <v>8</v>
          </cell>
          <cell r="DP3">
            <v>9</v>
          </cell>
          <cell r="DQ3">
            <v>10.000000000000004</v>
          </cell>
          <cell r="DR3">
            <v>9.7727272727272734</v>
          </cell>
          <cell r="DS3">
            <v>2</v>
          </cell>
          <cell r="DT3">
            <v>60.572727272727271</v>
          </cell>
        </row>
        <row r="4">
          <cell r="A4">
            <v>450</v>
          </cell>
          <cell r="B4" t="str">
            <v>Anacostia HS</v>
          </cell>
          <cell r="C4" t="str">
            <v>HS</v>
          </cell>
          <cell r="D4">
            <v>8</v>
          </cell>
          <cell r="E4">
            <v>372</v>
          </cell>
          <cell r="F4">
            <v>0.66129032258064513</v>
          </cell>
          <cell r="G4">
            <v>246</v>
          </cell>
          <cell r="H4">
            <v>1</v>
          </cell>
          <cell r="I4">
            <v>1</v>
          </cell>
          <cell r="J4">
            <v>1.2</v>
          </cell>
          <cell r="K4">
            <v>0</v>
          </cell>
          <cell r="L4">
            <v>1.5000000000000002</v>
          </cell>
          <cell r="M4">
            <v>1</v>
          </cell>
          <cell r="N4">
            <v>1</v>
          </cell>
          <cell r="O4">
            <v>0</v>
          </cell>
          <cell r="P4">
            <v>1</v>
          </cell>
          <cell r="Q4">
            <v>1.0000004487061631</v>
          </cell>
          <cell r="R4">
            <v>1</v>
          </cell>
          <cell r="S4">
            <v>1</v>
          </cell>
          <cell r="T4">
            <v>1</v>
          </cell>
          <cell r="U4">
            <v>6</v>
          </cell>
          <cell r="V4">
            <v>1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15.500000000000002</v>
          </cell>
          <cell r="AX4">
            <v>8.8203200822505412</v>
          </cell>
          <cell r="AY4">
            <v>2</v>
          </cell>
          <cell r="AZ4">
            <v>4</v>
          </cell>
          <cell r="BA4">
            <v>14</v>
          </cell>
          <cell r="BB4">
            <v>10</v>
          </cell>
          <cell r="BC4">
            <v>2</v>
          </cell>
          <cell r="BD4">
            <v>0</v>
          </cell>
          <cell r="BE4">
            <v>0.13636363636363635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60000</v>
          </cell>
          <cell r="BN4">
            <v>137654.48000000001</v>
          </cell>
          <cell r="BO4">
            <v>2277.34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1</v>
          </cell>
          <cell r="BX4">
            <v>7319.7800000000007</v>
          </cell>
          <cell r="BY4">
            <v>27880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44000</v>
          </cell>
          <cell r="CE4">
            <v>2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615454.30000000005</v>
          </cell>
          <cell r="CP4">
            <v>0</v>
          </cell>
          <cell r="CQ4">
            <v>1</v>
          </cell>
          <cell r="CR4">
            <v>75000</v>
          </cell>
          <cell r="CS4">
            <v>4920</v>
          </cell>
          <cell r="CT4">
            <v>0</v>
          </cell>
          <cell r="CU4">
            <v>52403.128888888888</v>
          </cell>
          <cell r="CV4">
            <v>1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37200</v>
          </cell>
          <cell r="DC4">
            <v>115076.66559496592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J4">
            <v>10724.99975413084</v>
          </cell>
          <cell r="DK4">
            <v>0</v>
          </cell>
          <cell r="DL4">
            <v>0</v>
          </cell>
          <cell r="DM4">
            <v>150000</v>
          </cell>
          <cell r="DN4">
            <v>8862226.9658860397</v>
          </cell>
          <cell r="DO4">
            <v>0</v>
          </cell>
          <cell r="DP4">
            <v>0</v>
          </cell>
          <cell r="DQ4">
            <v>24.320320082250543</v>
          </cell>
          <cell r="DR4">
            <v>20.136363636363637</v>
          </cell>
          <cell r="DS4">
            <v>10</v>
          </cell>
          <cell r="DT4">
            <v>80.156684167320336</v>
          </cell>
        </row>
        <row r="5">
          <cell r="A5">
            <v>452</v>
          </cell>
          <cell r="B5" t="str">
            <v>Ballou HS</v>
          </cell>
          <cell r="C5" t="str">
            <v>HS</v>
          </cell>
          <cell r="D5">
            <v>8</v>
          </cell>
          <cell r="E5">
            <v>599</v>
          </cell>
          <cell r="F5">
            <v>0.8297161936560935</v>
          </cell>
          <cell r="G5">
            <v>497</v>
          </cell>
          <cell r="H5">
            <v>1</v>
          </cell>
          <cell r="I5">
            <v>1</v>
          </cell>
          <cell r="J5">
            <v>2</v>
          </cell>
          <cell r="K5">
            <v>0</v>
          </cell>
          <cell r="L5">
            <v>2.5</v>
          </cell>
          <cell r="M5">
            <v>1</v>
          </cell>
          <cell r="N5">
            <v>1</v>
          </cell>
          <cell r="O5">
            <v>1.5</v>
          </cell>
          <cell r="P5">
            <v>1</v>
          </cell>
          <cell r="Q5">
            <v>1.0000004487061631</v>
          </cell>
          <cell r="R5">
            <v>1</v>
          </cell>
          <cell r="S5">
            <v>1</v>
          </cell>
          <cell r="T5">
            <v>1</v>
          </cell>
          <cell r="U5">
            <v>9</v>
          </cell>
          <cell r="V5">
            <v>1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24.958333333333332</v>
          </cell>
          <cell r="AX5">
            <v>11.163291381187285</v>
          </cell>
          <cell r="AY5">
            <v>2</v>
          </cell>
          <cell r="AZ5">
            <v>5</v>
          </cell>
          <cell r="BA5">
            <v>15</v>
          </cell>
          <cell r="BB5">
            <v>7</v>
          </cell>
          <cell r="BC5">
            <v>2</v>
          </cell>
          <cell r="BD5">
            <v>0</v>
          </cell>
          <cell r="BE5">
            <v>1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65000</v>
          </cell>
          <cell r="BN5">
            <v>244198.19</v>
          </cell>
          <cell r="BO5">
            <v>4039.99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1</v>
          </cell>
          <cell r="BX5">
            <v>11199.78</v>
          </cell>
          <cell r="BY5">
            <v>34000</v>
          </cell>
          <cell r="BZ5">
            <v>0</v>
          </cell>
          <cell r="CA5">
            <v>45000</v>
          </cell>
          <cell r="CB5">
            <v>0</v>
          </cell>
          <cell r="CC5">
            <v>0</v>
          </cell>
          <cell r="CD5">
            <v>44000</v>
          </cell>
          <cell r="CE5">
            <v>2</v>
          </cell>
          <cell r="CF5">
            <v>0</v>
          </cell>
          <cell r="CG5">
            <v>1</v>
          </cell>
          <cell r="CH5">
            <v>1</v>
          </cell>
          <cell r="CI5">
            <v>0</v>
          </cell>
          <cell r="CJ5">
            <v>1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732137.76</v>
          </cell>
          <cell r="CP5">
            <v>0</v>
          </cell>
          <cell r="CQ5">
            <v>1</v>
          </cell>
          <cell r="CR5">
            <v>75000</v>
          </cell>
          <cell r="CS5">
            <v>19880</v>
          </cell>
          <cell r="CT5">
            <v>0</v>
          </cell>
          <cell r="CU5">
            <v>80121.335098684212</v>
          </cell>
          <cell r="CV5">
            <v>1</v>
          </cell>
          <cell r="CW5">
            <v>0</v>
          </cell>
          <cell r="CX5">
            <v>0</v>
          </cell>
          <cell r="CY5">
            <v>0</v>
          </cell>
          <cell r="CZ5">
            <v>5000</v>
          </cell>
          <cell r="DA5">
            <v>113945.66</v>
          </cell>
          <cell r="DB5">
            <v>59900</v>
          </cell>
          <cell r="DC5">
            <v>147057.90108774608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J5">
            <v>44625.000201165676</v>
          </cell>
          <cell r="DK5">
            <v>0</v>
          </cell>
          <cell r="DL5">
            <v>374154.21424586966</v>
          </cell>
          <cell r="DM5">
            <v>450000</v>
          </cell>
          <cell r="DN5">
            <v>12426144.996275799</v>
          </cell>
          <cell r="DO5">
            <v>0</v>
          </cell>
          <cell r="DP5">
            <v>0</v>
          </cell>
          <cell r="DQ5">
            <v>36.121624714520621</v>
          </cell>
          <cell r="DR5">
            <v>23</v>
          </cell>
          <cell r="DS5">
            <v>7</v>
          </cell>
          <cell r="DT5">
            <v>101.12162516322678</v>
          </cell>
        </row>
        <row r="6">
          <cell r="A6">
            <v>462</v>
          </cell>
          <cell r="B6" t="str">
            <v>Ballou STAY</v>
          </cell>
          <cell r="C6" t="str">
            <v>STAY</v>
          </cell>
          <cell r="D6">
            <v>8</v>
          </cell>
          <cell r="E6">
            <v>514</v>
          </cell>
          <cell r="F6">
            <v>0</v>
          </cell>
          <cell r="G6">
            <v>0</v>
          </cell>
          <cell r="H6">
            <v>1</v>
          </cell>
          <cell r="I6">
            <v>1</v>
          </cell>
          <cell r="J6">
            <v>1.7133333333333334</v>
          </cell>
          <cell r="K6">
            <v>0</v>
          </cell>
          <cell r="L6">
            <v>2</v>
          </cell>
          <cell r="M6">
            <v>0</v>
          </cell>
          <cell r="N6">
            <v>1</v>
          </cell>
          <cell r="O6">
            <v>1.3</v>
          </cell>
          <cell r="P6">
            <v>1</v>
          </cell>
          <cell r="Q6">
            <v>1.0000004487061702</v>
          </cell>
          <cell r="R6">
            <v>0</v>
          </cell>
          <cell r="S6">
            <v>1</v>
          </cell>
          <cell r="T6">
            <v>1</v>
          </cell>
          <cell r="U6">
            <v>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18.083333333333332</v>
          </cell>
          <cell r="AX6">
            <v>0</v>
          </cell>
          <cell r="AY6">
            <v>1</v>
          </cell>
          <cell r="AZ6">
            <v>2</v>
          </cell>
          <cell r="BA6">
            <v>10</v>
          </cell>
          <cell r="BB6">
            <v>2</v>
          </cell>
          <cell r="BC6">
            <v>1</v>
          </cell>
          <cell r="BD6">
            <v>0</v>
          </cell>
          <cell r="BE6">
            <v>0.18181818181818182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70000</v>
          </cell>
          <cell r="BN6">
            <v>0</v>
          </cell>
          <cell r="BO6">
            <v>0</v>
          </cell>
          <cell r="BP6">
            <v>12300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188124.15999999997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64521.5</v>
          </cell>
          <cell r="CV6">
            <v>0</v>
          </cell>
          <cell r="CW6">
            <v>1</v>
          </cell>
          <cell r="CX6">
            <v>150000</v>
          </cell>
          <cell r="CY6">
            <v>0</v>
          </cell>
          <cell r="CZ6">
            <v>0</v>
          </cell>
          <cell r="DA6">
            <v>0</v>
          </cell>
          <cell r="DB6">
            <v>51400</v>
          </cell>
          <cell r="DC6">
            <v>79459.059511762593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3025.0000655651093</v>
          </cell>
          <cell r="DJ6">
            <v>3025.0000655651093</v>
          </cell>
          <cell r="DK6">
            <v>0</v>
          </cell>
          <cell r="DL6">
            <v>0</v>
          </cell>
          <cell r="DM6">
            <v>0</v>
          </cell>
          <cell r="DN6">
            <v>5554175.0308669303</v>
          </cell>
          <cell r="DO6">
            <v>0</v>
          </cell>
          <cell r="DP6">
            <v>0</v>
          </cell>
          <cell r="DQ6">
            <v>18.083333333333332</v>
          </cell>
          <cell r="DR6">
            <v>13.181818181818182</v>
          </cell>
          <cell r="DS6">
            <v>2</v>
          </cell>
          <cell r="DT6">
            <v>48.278485297191018</v>
          </cell>
        </row>
        <row r="7">
          <cell r="A7">
            <v>204</v>
          </cell>
          <cell r="B7" t="str">
            <v>Bancroft ES</v>
          </cell>
          <cell r="C7" t="str">
            <v>ES</v>
          </cell>
          <cell r="D7">
            <v>1</v>
          </cell>
          <cell r="E7">
            <v>655</v>
          </cell>
          <cell r="F7">
            <v>0.34503816793893127</v>
          </cell>
          <cell r="G7">
            <v>226</v>
          </cell>
          <cell r="H7">
            <v>1</v>
          </cell>
          <cell r="I7">
            <v>1</v>
          </cell>
          <cell r="J7">
            <v>1.6</v>
          </cell>
          <cell r="K7">
            <v>0</v>
          </cell>
          <cell r="L7">
            <v>0</v>
          </cell>
          <cell r="M7">
            <v>1</v>
          </cell>
          <cell r="N7">
            <v>1</v>
          </cell>
          <cell r="O7">
            <v>1.6</v>
          </cell>
          <cell r="P7">
            <v>0</v>
          </cell>
          <cell r="Q7">
            <v>0</v>
          </cell>
          <cell r="R7">
            <v>0</v>
          </cell>
          <cell r="S7">
            <v>1</v>
          </cell>
          <cell r="T7">
            <v>1</v>
          </cell>
          <cell r="U7">
            <v>4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2.5</v>
          </cell>
          <cell r="AA7">
            <v>0</v>
          </cell>
          <cell r="AB7">
            <v>3</v>
          </cell>
          <cell r="AC7">
            <v>3</v>
          </cell>
          <cell r="AD7">
            <v>0</v>
          </cell>
          <cell r="AE7">
            <v>0</v>
          </cell>
          <cell r="AF7">
            <v>3</v>
          </cell>
          <cell r="AG7">
            <v>3</v>
          </cell>
          <cell r="AH7">
            <v>4</v>
          </cell>
          <cell r="AI7">
            <v>4</v>
          </cell>
          <cell r="AJ7">
            <v>4</v>
          </cell>
          <cell r="AK7">
            <v>4</v>
          </cell>
          <cell r="AL7">
            <v>4</v>
          </cell>
          <cell r="AM7">
            <v>4</v>
          </cell>
          <cell r="AN7">
            <v>3.000000000000004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1</v>
          </cell>
          <cell r="AZ7">
            <v>2</v>
          </cell>
          <cell r="BA7">
            <v>10</v>
          </cell>
          <cell r="BB7">
            <v>4</v>
          </cell>
          <cell r="BC7">
            <v>0</v>
          </cell>
          <cell r="BD7">
            <v>0</v>
          </cell>
          <cell r="BE7">
            <v>17</v>
          </cell>
          <cell r="BF7">
            <v>1</v>
          </cell>
          <cell r="BG7">
            <v>3</v>
          </cell>
          <cell r="BH7">
            <v>4</v>
          </cell>
          <cell r="BI7">
            <v>4</v>
          </cell>
          <cell r="BJ7">
            <v>1</v>
          </cell>
          <cell r="BK7">
            <v>0</v>
          </cell>
          <cell r="BN7">
            <v>262523.71000000002</v>
          </cell>
          <cell r="BO7">
            <v>4343.16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111843.51999999999</v>
          </cell>
          <cell r="CP7">
            <v>0</v>
          </cell>
          <cell r="CQ7">
            <v>0</v>
          </cell>
          <cell r="CR7">
            <v>0</v>
          </cell>
          <cell r="CS7">
            <v>4520</v>
          </cell>
          <cell r="CT7">
            <v>0</v>
          </cell>
          <cell r="CU7">
            <v>36601.476539589443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65500</v>
          </cell>
          <cell r="DC7">
            <v>148153.71402129438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J7">
            <v>18150</v>
          </cell>
          <cell r="DK7">
            <v>0</v>
          </cell>
          <cell r="DL7">
            <v>0</v>
          </cell>
          <cell r="DM7">
            <v>0</v>
          </cell>
          <cell r="DN7">
            <v>9936069.6191505957</v>
          </cell>
          <cell r="DO7">
            <v>10</v>
          </cell>
          <cell r="DP7">
            <v>10</v>
          </cell>
          <cell r="DQ7">
            <v>19.000000000000004</v>
          </cell>
          <cell r="DR7">
            <v>33</v>
          </cell>
          <cell r="DS7">
            <v>5</v>
          </cell>
          <cell r="DT7">
            <v>105.70000000000002</v>
          </cell>
        </row>
        <row r="8">
          <cell r="A8">
            <v>1058</v>
          </cell>
          <cell r="B8" t="str">
            <v>Bard Early College HS</v>
          </cell>
          <cell r="C8" t="str">
            <v>HS</v>
          </cell>
          <cell r="D8">
            <v>7</v>
          </cell>
          <cell r="E8">
            <v>330</v>
          </cell>
          <cell r="F8">
            <v>0.47575757575757577</v>
          </cell>
          <cell r="G8">
            <v>157</v>
          </cell>
          <cell r="H8">
            <v>1</v>
          </cell>
          <cell r="I8">
            <v>1</v>
          </cell>
          <cell r="J8">
            <v>1.1000000000000001</v>
          </cell>
          <cell r="K8">
            <v>0</v>
          </cell>
          <cell r="L8">
            <v>1.5000000000000002</v>
          </cell>
          <cell r="M8">
            <v>1</v>
          </cell>
          <cell r="N8">
            <v>1</v>
          </cell>
          <cell r="O8">
            <v>0</v>
          </cell>
          <cell r="P8">
            <v>1</v>
          </cell>
          <cell r="Q8">
            <v>1.0000004487061702</v>
          </cell>
          <cell r="R8">
            <v>0</v>
          </cell>
          <cell r="S8">
            <v>1</v>
          </cell>
          <cell r="T8">
            <v>1</v>
          </cell>
          <cell r="U8">
            <v>2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6</v>
          </cell>
          <cell r="AS8">
            <v>5.8</v>
          </cell>
          <cell r="AT8">
            <v>1.3</v>
          </cell>
          <cell r="AU8">
            <v>0.6</v>
          </cell>
          <cell r="AV8">
            <v>0</v>
          </cell>
          <cell r="AW8">
            <v>0</v>
          </cell>
          <cell r="AX8">
            <v>0</v>
          </cell>
          <cell r="AY8">
            <v>0.5</v>
          </cell>
          <cell r="AZ8">
            <v>1</v>
          </cell>
          <cell r="BA8">
            <v>2</v>
          </cell>
          <cell r="BB8">
            <v>0</v>
          </cell>
          <cell r="BC8">
            <v>0</v>
          </cell>
          <cell r="BD8">
            <v>0</v>
          </cell>
          <cell r="BE8">
            <v>0.22727272727272727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N8">
            <v>53412.85</v>
          </cell>
          <cell r="BO8">
            <v>864.91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188124.15999999997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39828.5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33000</v>
          </cell>
          <cell r="DC8">
            <v>51637.128680034184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J8">
            <v>18152</v>
          </cell>
          <cell r="DK8">
            <v>0</v>
          </cell>
          <cell r="DL8">
            <v>0</v>
          </cell>
          <cell r="DM8">
            <v>0</v>
          </cell>
          <cell r="DN8">
            <v>3592294.6219740827</v>
          </cell>
          <cell r="DO8">
            <v>0</v>
          </cell>
          <cell r="DP8">
            <v>0</v>
          </cell>
          <cell r="DQ8">
            <v>13.700000000000001</v>
          </cell>
          <cell r="DR8">
            <v>3.7272727272727271</v>
          </cell>
          <cell r="DS8">
            <v>0</v>
          </cell>
          <cell r="DT8">
            <v>31.027273175978898</v>
          </cell>
        </row>
        <row r="9">
          <cell r="A9">
            <v>205</v>
          </cell>
          <cell r="B9" t="str">
            <v>Barnard ES</v>
          </cell>
          <cell r="C9" t="str">
            <v>ES</v>
          </cell>
          <cell r="D9">
            <v>4</v>
          </cell>
          <cell r="E9">
            <v>657</v>
          </cell>
          <cell r="F9">
            <v>0.46118721461187212</v>
          </cell>
          <cell r="G9">
            <v>303</v>
          </cell>
          <cell r="H9">
            <v>1</v>
          </cell>
          <cell r="I9">
            <v>1</v>
          </cell>
          <cell r="J9">
            <v>1.6</v>
          </cell>
          <cell r="K9">
            <v>0</v>
          </cell>
          <cell r="L9">
            <v>0</v>
          </cell>
          <cell r="M9">
            <v>1</v>
          </cell>
          <cell r="N9">
            <v>1</v>
          </cell>
          <cell r="O9">
            <v>1.6</v>
          </cell>
          <cell r="P9">
            <v>0</v>
          </cell>
          <cell r="Q9">
            <v>0</v>
          </cell>
          <cell r="R9">
            <v>0</v>
          </cell>
          <cell r="S9">
            <v>1</v>
          </cell>
          <cell r="T9">
            <v>1</v>
          </cell>
          <cell r="U9">
            <v>3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2.5</v>
          </cell>
          <cell r="AA9">
            <v>0</v>
          </cell>
          <cell r="AB9">
            <v>4</v>
          </cell>
          <cell r="AC9">
            <v>4</v>
          </cell>
          <cell r="AD9">
            <v>0</v>
          </cell>
          <cell r="AE9">
            <v>0</v>
          </cell>
          <cell r="AF9">
            <v>4</v>
          </cell>
          <cell r="AG9">
            <v>4</v>
          </cell>
          <cell r="AH9">
            <v>4</v>
          </cell>
          <cell r="AI9">
            <v>4</v>
          </cell>
          <cell r="AJ9">
            <v>4</v>
          </cell>
          <cell r="AK9">
            <v>4</v>
          </cell>
          <cell r="AL9">
            <v>4</v>
          </cell>
          <cell r="AM9">
            <v>3</v>
          </cell>
          <cell r="AN9">
            <v>4.0000000000000053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1</v>
          </cell>
          <cell r="AZ9">
            <v>2</v>
          </cell>
          <cell r="BA9">
            <v>7</v>
          </cell>
          <cell r="BB9">
            <v>6</v>
          </cell>
          <cell r="BC9">
            <v>0</v>
          </cell>
          <cell r="BD9">
            <v>0</v>
          </cell>
          <cell r="BE9">
            <v>14.5</v>
          </cell>
          <cell r="BF9">
            <v>0</v>
          </cell>
          <cell r="BG9">
            <v>3</v>
          </cell>
          <cell r="BH9">
            <v>11</v>
          </cell>
          <cell r="BI9">
            <v>11</v>
          </cell>
          <cell r="BJ9">
            <v>1</v>
          </cell>
          <cell r="BK9">
            <v>0</v>
          </cell>
          <cell r="BN9">
            <v>275308.95</v>
          </cell>
          <cell r="BO9">
            <v>4554.68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111843.51999999999</v>
          </cell>
          <cell r="CP9">
            <v>0</v>
          </cell>
          <cell r="CQ9">
            <v>0</v>
          </cell>
          <cell r="CR9">
            <v>0</v>
          </cell>
          <cell r="CS9">
            <v>6060</v>
          </cell>
          <cell r="CT9">
            <v>172800</v>
          </cell>
          <cell r="CU9">
            <v>33946.542231075699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65700</v>
          </cell>
          <cell r="DC9">
            <v>145500.39712489111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J9">
            <v>22275.000336021185</v>
          </cell>
          <cell r="DK9">
            <v>0</v>
          </cell>
          <cell r="DL9">
            <v>0</v>
          </cell>
          <cell r="DM9">
            <v>0</v>
          </cell>
          <cell r="DN9">
            <v>10013940.836579634</v>
          </cell>
          <cell r="DO9">
            <v>12</v>
          </cell>
          <cell r="DP9">
            <v>12</v>
          </cell>
          <cell r="DQ9">
            <v>19.000000000000007</v>
          </cell>
          <cell r="DR9">
            <v>27.5</v>
          </cell>
          <cell r="DS9">
            <v>6</v>
          </cell>
          <cell r="DT9">
            <v>118.20000000000002</v>
          </cell>
        </row>
        <row r="10">
          <cell r="A10">
            <v>206</v>
          </cell>
          <cell r="B10" t="str">
            <v>Beers ES</v>
          </cell>
          <cell r="C10" t="str">
            <v>ES</v>
          </cell>
          <cell r="D10">
            <v>7</v>
          </cell>
          <cell r="E10">
            <v>482</v>
          </cell>
          <cell r="F10">
            <v>0.53526970954356845</v>
          </cell>
          <cell r="G10">
            <v>258</v>
          </cell>
          <cell r="H10">
            <v>1</v>
          </cell>
          <cell r="I10">
            <v>1</v>
          </cell>
          <cell r="J10">
            <v>1.2</v>
          </cell>
          <cell r="K10">
            <v>0</v>
          </cell>
          <cell r="L10">
            <v>0</v>
          </cell>
          <cell r="M10">
            <v>1</v>
          </cell>
          <cell r="N10">
            <v>1</v>
          </cell>
          <cell r="O10">
            <v>1.2</v>
          </cell>
          <cell r="P10">
            <v>0</v>
          </cell>
          <cell r="Q10">
            <v>0</v>
          </cell>
          <cell r="R10">
            <v>0</v>
          </cell>
          <cell r="S10">
            <v>1</v>
          </cell>
          <cell r="T10">
            <v>1</v>
          </cell>
          <cell r="U10">
            <v>2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1.5</v>
          </cell>
          <cell r="AA10">
            <v>0</v>
          </cell>
          <cell r="AB10">
            <v>2</v>
          </cell>
          <cell r="AC10">
            <v>2</v>
          </cell>
          <cell r="AD10">
            <v>1</v>
          </cell>
          <cell r="AE10">
            <v>1</v>
          </cell>
          <cell r="AF10">
            <v>2</v>
          </cell>
          <cell r="AG10">
            <v>2</v>
          </cell>
          <cell r="AH10">
            <v>3</v>
          </cell>
          <cell r="AI10">
            <v>3</v>
          </cell>
          <cell r="AJ10">
            <v>3</v>
          </cell>
          <cell r="AK10">
            <v>2</v>
          </cell>
          <cell r="AL10">
            <v>4</v>
          </cell>
          <cell r="AM10">
            <v>4</v>
          </cell>
          <cell r="AN10">
            <v>3.000000000000004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1</v>
          </cell>
          <cell r="AZ10">
            <v>2</v>
          </cell>
          <cell r="BA10">
            <v>9</v>
          </cell>
          <cell r="BB10">
            <v>10</v>
          </cell>
          <cell r="BC10">
            <v>0</v>
          </cell>
          <cell r="BD10">
            <v>1</v>
          </cell>
          <cell r="BE10">
            <v>4.5454545454545456E-2</v>
          </cell>
          <cell r="BF10">
            <v>0</v>
          </cell>
          <cell r="BG10">
            <v>0</v>
          </cell>
          <cell r="BH10">
            <v>5</v>
          </cell>
          <cell r="BI10">
            <v>5</v>
          </cell>
          <cell r="BJ10">
            <v>0</v>
          </cell>
          <cell r="BK10">
            <v>0</v>
          </cell>
          <cell r="BN10">
            <v>204137.75</v>
          </cell>
          <cell r="BO10">
            <v>3377.23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55921.759999999995</v>
          </cell>
          <cell r="CP10">
            <v>0</v>
          </cell>
          <cell r="CQ10">
            <v>0</v>
          </cell>
          <cell r="CR10">
            <v>0</v>
          </cell>
          <cell r="CS10">
            <v>5160</v>
          </cell>
          <cell r="CT10">
            <v>0</v>
          </cell>
          <cell r="CU10">
            <v>26384.643307086615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48200</v>
          </cell>
          <cell r="DC10">
            <v>100606.60863169841</v>
          </cell>
          <cell r="DD10">
            <v>0</v>
          </cell>
          <cell r="DE10">
            <v>0</v>
          </cell>
          <cell r="DF10">
            <v>13859</v>
          </cell>
          <cell r="DG10">
            <v>0</v>
          </cell>
          <cell r="DH10">
            <v>0</v>
          </cell>
          <cell r="DJ10">
            <v>31524.999864399433</v>
          </cell>
          <cell r="DK10">
            <v>0</v>
          </cell>
          <cell r="DL10">
            <v>0</v>
          </cell>
          <cell r="DM10">
            <v>0</v>
          </cell>
          <cell r="DN10">
            <v>6866909.6707906639</v>
          </cell>
          <cell r="DO10">
            <v>8</v>
          </cell>
          <cell r="DP10">
            <v>8</v>
          </cell>
          <cell r="DQ10">
            <v>16.000000000000004</v>
          </cell>
          <cell r="DR10">
            <v>12.045454545454545</v>
          </cell>
          <cell r="DS10">
            <v>10</v>
          </cell>
          <cell r="DT10">
            <v>80.945454545454552</v>
          </cell>
        </row>
        <row r="11">
          <cell r="A11">
            <v>402</v>
          </cell>
          <cell r="B11" t="str">
            <v>Benjamin Banneker HS</v>
          </cell>
          <cell r="C11" t="str">
            <v>HS</v>
          </cell>
          <cell r="D11">
            <v>1</v>
          </cell>
          <cell r="E11">
            <v>577</v>
          </cell>
          <cell r="F11">
            <v>0.23223570190641249</v>
          </cell>
          <cell r="G11">
            <v>134</v>
          </cell>
          <cell r="H11">
            <v>1</v>
          </cell>
          <cell r="I11">
            <v>1</v>
          </cell>
          <cell r="J11">
            <v>1.9</v>
          </cell>
          <cell r="K11">
            <v>0</v>
          </cell>
          <cell r="L11">
            <v>2.5</v>
          </cell>
          <cell r="M11">
            <v>1</v>
          </cell>
          <cell r="N11">
            <v>1</v>
          </cell>
          <cell r="O11">
            <v>1.4</v>
          </cell>
          <cell r="P11">
            <v>1</v>
          </cell>
          <cell r="Q11">
            <v>1.0000004487061702</v>
          </cell>
          <cell r="R11">
            <v>0</v>
          </cell>
          <cell r="S11">
            <v>1</v>
          </cell>
          <cell r="T11">
            <v>1</v>
          </cell>
          <cell r="U11">
            <v>5</v>
          </cell>
          <cell r="V11">
            <v>1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7.1</v>
          </cell>
          <cell r="AS11">
            <v>6.8</v>
          </cell>
          <cell r="AT11">
            <v>5.4</v>
          </cell>
          <cell r="AU11">
            <v>4.8</v>
          </cell>
          <cell r="AV11">
            <v>0</v>
          </cell>
          <cell r="AW11">
            <v>0</v>
          </cell>
          <cell r="AX11">
            <v>0</v>
          </cell>
          <cell r="AY11">
            <v>0.5</v>
          </cell>
          <cell r="AZ11">
            <v>0.5</v>
          </cell>
          <cell r="BA11">
            <v>1</v>
          </cell>
          <cell r="BB11">
            <v>0</v>
          </cell>
          <cell r="BC11">
            <v>0</v>
          </cell>
          <cell r="BD11">
            <v>0</v>
          </cell>
          <cell r="BE11">
            <v>0.22727272727272727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N11">
            <v>110690.76</v>
          </cell>
          <cell r="BO11">
            <v>1715.58</v>
          </cell>
          <cell r="BP11">
            <v>0</v>
          </cell>
          <cell r="BQ11">
            <v>1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167765.28</v>
          </cell>
          <cell r="CP11">
            <v>0</v>
          </cell>
          <cell r="CQ11">
            <v>1</v>
          </cell>
          <cell r="CR11">
            <v>0</v>
          </cell>
          <cell r="CS11">
            <v>0</v>
          </cell>
          <cell r="CT11">
            <v>0</v>
          </cell>
          <cell r="CU11">
            <v>77286.291850152906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57700</v>
          </cell>
          <cell r="DC11">
            <v>78590.227940449477</v>
          </cell>
          <cell r="DD11">
            <v>14517.582790175453</v>
          </cell>
          <cell r="DE11">
            <v>690480</v>
          </cell>
          <cell r="DF11">
            <v>0</v>
          </cell>
          <cell r="DG11">
            <v>33080</v>
          </cell>
          <cell r="DH11">
            <v>0</v>
          </cell>
          <cell r="DJ11">
            <v>174.99999022111297</v>
          </cell>
          <cell r="DK11">
            <v>0</v>
          </cell>
          <cell r="DL11">
            <v>0</v>
          </cell>
          <cell r="DM11">
            <v>0</v>
          </cell>
          <cell r="DN11">
            <v>6113381.339990221</v>
          </cell>
          <cell r="DO11">
            <v>0</v>
          </cell>
          <cell r="DP11">
            <v>0</v>
          </cell>
          <cell r="DQ11">
            <v>24.099999999999998</v>
          </cell>
          <cell r="DR11">
            <v>2.2272727272727271</v>
          </cell>
          <cell r="DS11">
            <v>0</v>
          </cell>
          <cell r="DT11">
            <v>48.127273175978893</v>
          </cell>
        </row>
        <row r="12">
          <cell r="A12">
            <v>212</v>
          </cell>
          <cell r="B12" t="str">
            <v>Brent ES</v>
          </cell>
          <cell r="C12" t="str">
            <v>ES</v>
          </cell>
          <cell r="D12">
            <v>6</v>
          </cell>
          <cell r="E12">
            <v>452</v>
          </cell>
          <cell r="F12">
            <v>5.7522123893805309E-2</v>
          </cell>
          <cell r="G12">
            <v>26</v>
          </cell>
          <cell r="H12">
            <v>1</v>
          </cell>
          <cell r="I12">
            <v>1</v>
          </cell>
          <cell r="J12">
            <v>1.1000000000000001</v>
          </cell>
          <cell r="K12">
            <v>0</v>
          </cell>
          <cell r="L12">
            <v>0</v>
          </cell>
          <cell r="M12">
            <v>1</v>
          </cell>
          <cell r="N12">
            <v>1</v>
          </cell>
          <cell r="O12">
            <v>1.1000000000000001</v>
          </cell>
          <cell r="P12">
            <v>0</v>
          </cell>
          <cell r="Q12">
            <v>0</v>
          </cell>
          <cell r="R12">
            <v>0</v>
          </cell>
          <cell r="S12">
            <v>1</v>
          </cell>
          <cell r="T12">
            <v>1</v>
          </cell>
          <cell r="U12">
            <v>2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1.5</v>
          </cell>
          <cell r="AA12">
            <v>0</v>
          </cell>
          <cell r="AB12">
            <v>0</v>
          </cell>
          <cell r="AC12">
            <v>0</v>
          </cell>
          <cell r="AD12">
            <v>4</v>
          </cell>
          <cell r="AE12">
            <v>4</v>
          </cell>
          <cell r="AF12">
            <v>0</v>
          </cell>
          <cell r="AG12">
            <v>0</v>
          </cell>
          <cell r="AH12">
            <v>3</v>
          </cell>
          <cell r="AI12">
            <v>3</v>
          </cell>
          <cell r="AJ12">
            <v>3</v>
          </cell>
          <cell r="AK12">
            <v>3</v>
          </cell>
          <cell r="AL12">
            <v>4</v>
          </cell>
          <cell r="AM12">
            <v>3</v>
          </cell>
          <cell r="AN12">
            <v>2.0000000000000027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0.5</v>
          </cell>
          <cell r="AZ12">
            <v>1</v>
          </cell>
          <cell r="BA12">
            <v>4</v>
          </cell>
          <cell r="BB12">
            <v>0</v>
          </cell>
          <cell r="BC12">
            <v>0</v>
          </cell>
          <cell r="BD12">
            <v>0</v>
          </cell>
          <cell r="BE12">
            <v>1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N12">
            <v>0</v>
          </cell>
          <cell r="BO12">
            <v>0</v>
          </cell>
          <cell r="BP12">
            <v>10925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55921.759999999995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23963.943627450979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45200</v>
          </cell>
          <cell r="DC12">
            <v>79063.080344747825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J12">
            <v>2800.0001069158316</v>
          </cell>
          <cell r="DK12">
            <v>0</v>
          </cell>
          <cell r="DL12">
            <v>0</v>
          </cell>
          <cell r="DM12">
            <v>0</v>
          </cell>
          <cell r="DN12">
            <v>5128624.1160510294</v>
          </cell>
          <cell r="DO12">
            <v>7</v>
          </cell>
          <cell r="DP12">
            <v>7</v>
          </cell>
          <cell r="DQ12">
            <v>15.000000000000004</v>
          </cell>
          <cell r="DR12">
            <v>6.5</v>
          </cell>
          <cell r="DS12">
            <v>0</v>
          </cell>
          <cell r="DT12">
            <v>51.2</v>
          </cell>
        </row>
        <row r="13">
          <cell r="A13">
            <v>213</v>
          </cell>
          <cell r="B13" t="str">
            <v>Brightwood Education Campus</v>
          </cell>
          <cell r="C13" t="str">
            <v>EC</v>
          </cell>
          <cell r="D13">
            <v>4</v>
          </cell>
          <cell r="E13">
            <v>663</v>
          </cell>
          <cell r="F13">
            <v>0.49321266968325794</v>
          </cell>
          <cell r="G13">
            <v>327</v>
          </cell>
          <cell r="H13">
            <v>1</v>
          </cell>
          <cell r="I13">
            <v>1</v>
          </cell>
          <cell r="J13">
            <v>1.7</v>
          </cell>
          <cell r="K13">
            <v>1</v>
          </cell>
          <cell r="L13">
            <v>0</v>
          </cell>
          <cell r="M13">
            <v>1</v>
          </cell>
          <cell r="N13">
            <v>1</v>
          </cell>
          <cell r="O13">
            <v>1.7</v>
          </cell>
          <cell r="P13">
            <v>0</v>
          </cell>
          <cell r="Q13">
            <v>0</v>
          </cell>
          <cell r="R13">
            <v>0</v>
          </cell>
          <cell r="S13">
            <v>1</v>
          </cell>
          <cell r="T13">
            <v>1</v>
          </cell>
          <cell r="U13">
            <v>3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2.5</v>
          </cell>
          <cell r="AA13">
            <v>0</v>
          </cell>
          <cell r="AB13">
            <v>2</v>
          </cell>
          <cell r="AC13">
            <v>2</v>
          </cell>
          <cell r="AD13">
            <v>1</v>
          </cell>
          <cell r="AE13">
            <v>1</v>
          </cell>
          <cell r="AF13">
            <v>3</v>
          </cell>
          <cell r="AG13">
            <v>3</v>
          </cell>
          <cell r="AH13">
            <v>4</v>
          </cell>
          <cell r="AI13">
            <v>4</v>
          </cell>
          <cell r="AJ13">
            <v>4</v>
          </cell>
          <cell r="AK13">
            <v>3</v>
          </cell>
          <cell r="AL13">
            <v>4</v>
          </cell>
          <cell r="AM13">
            <v>4</v>
          </cell>
          <cell r="AN13">
            <v>3.000000000000004</v>
          </cell>
          <cell r="AO13">
            <v>0</v>
          </cell>
          <cell r="AP13">
            <v>0</v>
          </cell>
          <cell r="AQ13">
            <v>3.8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</v>
          </cell>
          <cell r="AZ13">
            <v>3</v>
          </cell>
          <cell r="BA13">
            <v>11</v>
          </cell>
          <cell r="BB13">
            <v>4</v>
          </cell>
          <cell r="BC13">
            <v>0</v>
          </cell>
          <cell r="BD13">
            <v>0</v>
          </cell>
          <cell r="BE13">
            <v>25</v>
          </cell>
          <cell r="BF13">
            <v>1</v>
          </cell>
          <cell r="BG13">
            <v>5</v>
          </cell>
          <cell r="BH13">
            <v>5</v>
          </cell>
          <cell r="BI13">
            <v>5</v>
          </cell>
          <cell r="BJ13">
            <v>1</v>
          </cell>
          <cell r="BK13">
            <v>0</v>
          </cell>
          <cell r="BN13">
            <v>218802.8</v>
          </cell>
          <cell r="BO13">
            <v>3532.15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2</v>
          </cell>
          <cell r="CL13">
            <v>0</v>
          </cell>
          <cell r="CM13">
            <v>23000</v>
          </cell>
          <cell r="CN13">
            <v>5000</v>
          </cell>
          <cell r="CO13">
            <v>167765.28</v>
          </cell>
          <cell r="CP13">
            <v>100000</v>
          </cell>
          <cell r="CQ13">
            <v>0</v>
          </cell>
          <cell r="CR13">
            <v>0</v>
          </cell>
          <cell r="CS13">
            <v>6540</v>
          </cell>
          <cell r="CT13">
            <v>0</v>
          </cell>
          <cell r="CU13">
            <v>34314.686342376051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66300</v>
          </cell>
          <cell r="DC13">
            <v>181060.87263394016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J13">
            <v>49399.999360740185</v>
          </cell>
          <cell r="DK13">
            <v>0</v>
          </cell>
          <cell r="DL13">
            <v>0</v>
          </cell>
          <cell r="DM13">
            <v>0</v>
          </cell>
          <cell r="DN13">
            <v>12127032.722122157</v>
          </cell>
          <cell r="DO13">
            <v>10</v>
          </cell>
          <cell r="DP13">
            <v>10</v>
          </cell>
          <cell r="DQ13">
            <v>21.800000000000004</v>
          </cell>
          <cell r="DR13">
            <v>45</v>
          </cell>
          <cell r="DS13">
            <v>5</v>
          </cell>
          <cell r="DT13">
            <v>124.7</v>
          </cell>
        </row>
        <row r="14">
          <cell r="A14">
            <v>347</v>
          </cell>
          <cell r="B14" t="str">
            <v>Brookland MS</v>
          </cell>
          <cell r="C14" t="str">
            <v>MS</v>
          </cell>
          <cell r="D14">
            <v>5</v>
          </cell>
          <cell r="E14">
            <v>401</v>
          </cell>
          <cell r="F14">
            <v>0.42892768079800497</v>
          </cell>
          <cell r="G14">
            <v>172</v>
          </cell>
          <cell r="H14">
            <v>1</v>
          </cell>
          <cell r="I14">
            <v>1</v>
          </cell>
          <cell r="J14">
            <v>1.3</v>
          </cell>
          <cell r="K14">
            <v>1</v>
          </cell>
          <cell r="L14">
            <v>0</v>
          </cell>
          <cell r="M14">
            <v>1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1</v>
          </cell>
          <cell r="T14">
            <v>1</v>
          </cell>
          <cell r="U14">
            <v>3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6.0999999999999988</v>
          </cell>
          <cell r="AP14">
            <v>6.5</v>
          </cell>
          <cell r="AQ14">
            <v>5.6000000000000005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</v>
          </cell>
          <cell r="AZ14">
            <v>2</v>
          </cell>
          <cell r="BA14">
            <v>9</v>
          </cell>
          <cell r="BB14">
            <v>4</v>
          </cell>
          <cell r="BC14">
            <v>0</v>
          </cell>
          <cell r="BD14">
            <v>0</v>
          </cell>
          <cell r="BE14">
            <v>2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N14">
            <v>153849.12</v>
          </cell>
          <cell r="BO14">
            <v>2545.2600000000002</v>
          </cell>
          <cell r="BP14">
            <v>0</v>
          </cell>
          <cell r="BQ14">
            <v>0</v>
          </cell>
          <cell r="BR14">
            <v>1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3</v>
          </cell>
          <cell r="CL14">
            <v>0</v>
          </cell>
          <cell r="CM14">
            <v>23000</v>
          </cell>
          <cell r="CN14">
            <v>5000</v>
          </cell>
          <cell r="CO14">
            <v>244045.91999999998</v>
          </cell>
          <cell r="CP14">
            <v>100000</v>
          </cell>
          <cell r="CQ14">
            <v>0</v>
          </cell>
          <cell r="CR14">
            <v>0</v>
          </cell>
          <cell r="CS14">
            <v>3440</v>
          </cell>
          <cell r="CT14">
            <v>0</v>
          </cell>
          <cell r="CU14">
            <v>31395.772003745318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40100</v>
          </cell>
          <cell r="DC14">
            <v>87778.429132147561</v>
          </cell>
          <cell r="DD14">
            <v>0</v>
          </cell>
          <cell r="DE14">
            <v>200000</v>
          </cell>
          <cell r="DF14">
            <v>0</v>
          </cell>
          <cell r="DG14">
            <v>0</v>
          </cell>
          <cell r="DH14">
            <v>0</v>
          </cell>
          <cell r="DJ14">
            <v>39975.000058114529</v>
          </cell>
          <cell r="DK14">
            <v>0</v>
          </cell>
          <cell r="DL14">
            <v>0</v>
          </cell>
          <cell r="DM14">
            <v>0</v>
          </cell>
          <cell r="DN14">
            <v>6283205.8448056579</v>
          </cell>
          <cell r="DO14">
            <v>0</v>
          </cell>
          <cell r="DP14">
            <v>0</v>
          </cell>
          <cell r="DQ14">
            <v>18.2</v>
          </cell>
          <cell r="DR14">
            <v>14</v>
          </cell>
          <cell r="DS14">
            <v>4</v>
          </cell>
          <cell r="DT14">
            <v>53.5</v>
          </cell>
        </row>
        <row r="15">
          <cell r="A15">
            <v>404</v>
          </cell>
          <cell r="B15" t="str">
            <v>Browne EC</v>
          </cell>
          <cell r="C15" t="str">
            <v>EC</v>
          </cell>
          <cell r="D15">
            <v>5</v>
          </cell>
          <cell r="E15">
            <v>475</v>
          </cell>
          <cell r="F15">
            <v>0.64</v>
          </cell>
          <cell r="G15">
            <v>304</v>
          </cell>
          <cell r="H15">
            <v>1</v>
          </cell>
          <cell r="I15">
            <v>1</v>
          </cell>
          <cell r="J15">
            <v>1.3</v>
          </cell>
          <cell r="K15">
            <v>1</v>
          </cell>
          <cell r="L15">
            <v>0</v>
          </cell>
          <cell r="M15">
            <v>1</v>
          </cell>
          <cell r="N15">
            <v>1</v>
          </cell>
          <cell r="O15">
            <v>1.2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1</v>
          </cell>
          <cell r="U15">
            <v>7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1.4999999999999973</v>
          </cell>
          <cell r="AA15">
            <v>0.5</v>
          </cell>
          <cell r="AB15">
            <v>2</v>
          </cell>
          <cell r="AC15">
            <v>2</v>
          </cell>
          <cell r="AD15">
            <v>0</v>
          </cell>
          <cell r="AE15">
            <v>0</v>
          </cell>
          <cell r="AF15">
            <v>2</v>
          </cell>
          <cell r="AG15">
            <v>2</v>
          </cell>
          <cell r="AH15">
            <v>3</v>
          </cell>
          <cell r="AI15">
            <v>3</v>
          </cell>
          <cell r="AJ15">
            <v>2</v>
          </cell>
          <cell r="AK15">
            <v>2</v>
          </cell>
          <cell r="AL15">
            <v>2</v>
          </cell>
          <cell r="AM15">
            <v>2</v>
          </cell>
          <cell r="AN15">
            <v>2.0000000000000027</v>
          </cell>
          <cell r="AO15">
            <v>2.2000000000000002</v>
          </cell>
          <cell r="AP15">
            <v>2.6</v>
          </cell>
          <cell r="AQ15">
            <v>1.5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</v>
          </cell>
          <cell r="AZ15">
            <v>2</v>
          </cell>
          <cell r="BA15">
            <v>10</v>
          </cell>
          <cell r="BB15">
            <v>6</v>
          </cell>
          <cell r="BC15">
            <v>0</v>
          </cell>
          <cell r="BD15">
            <v>0</v>
          </cell>
          <cell r="BE15">
            <v>4</v>
          </cell>
          <cell r="BF15">
            <v>0</v>
          </cell>
          <cell r="BG15">
            <v>0</v>
          </cell>
          <cell r="BH15">
            <v>2</v>
          </cell>
          <cell r="BI15">
            <v>2</v>
          </cell>
          <cell r="BJ15">
            <v>1</v>
          </cell>
          <cell r="BK15">
            <v>0</v>
          </cell>
          <cell r="BN15">
            <v>184533.71</v>
          </cell>
          <cell r="BO15">
            <v>3052.9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2</v>
          </cell>
          <cell r="CL15">
            <v>0</v>
          </cell>
          <cell r="CM15">
            <v>23000</v>
          </cell>
          <cell r="CN15">
            <v>5000</v>
          </cell>
          <cell r="CO15">
            <v>167765.28</v>
          </cell>
          <cell r="CP15">
            <v>100000</v>
          </cell>
          <cell r="CQ15">
            <v>0</v>
          </cell>
          <cell r="CR15">
            <v>0</v>
          </cell>
          <cell r="CS15">
            <v>6080</v>
          </cell>
          <cell r="CT15">
            <v>139320</v>
          </cell>
          <cell r="CU15">
            <v>33595.159178743961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47500</v>
          </cell>
          <cell r="DC15">
            <v>118026.2241501207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J15">
            <v>38625.000156462193</v>
          </cell>
          <cell r="DK15">
            <v>0</v>
          </cell>
          <cell r="DL15">
            <v>0</v>
          </cell>
          <cell r="DM15">
            <v>0</v>
          </cell>
          <cell r="DN15">
            <v>8011699.6492692223</v>
          </cell>
          <cell r="DO15">
            <v>7</v>
          </cell>
          <cell r="DP15">
            <v>7</v>
          </cell>
          <cell r="DQ15">
            <v>16.300000000000004</v>
          </cell>
          <cell r="DR15">
            <v>17</v>
          </cell>
          <cell r="DS15">
            <v>6</v>
          </cell>
          <cell r="DT15">
            <v>82.800000000000011</v>
          </cell>
        </row>
        <row r="16">
          <cell r="A16">
            <v>296</v>
          </cell>
          <cell r="B16" t="str">
            <v>Bruce-Monroe ES @ Park View</v>
          </cell>
          <cell r="C16" t="str">
            <v>ES</v>
          </cell>
          <cell r="D16">
            <v>1</v>
          </cell>
          <cell r="E16">
            <v>467</v>
          </cell>
          <cell r="F16">
            <v>0.45824411134903642</v>
          </cell>
          <cell r="G16">
            <v>214</v>
          </cell>
          <cell r="H16">
            <v>1</v>
          </cell>
          <cell r="I16">
            <v>1</v>
          </cell>
          <cell r="J16">
            <v>1.2</v>
          </cell>
          <cell r="K16">
            <v>0</v>
          </cell>
          <cell r="L16">
            <v>0</v>
          </cell>
          <cell r="M16">
            <v>1</v>
          </cell>
          <cell r="N16">
            <v>1</v>
          </cell>
          <cell r="O16">
            <v>1.2</v>
          </cell>
          <cell r="P16">
            <v>0</v>
          </cell>
          <cell r="Q16">
            <v>0</v>
          </cell>
          <cell r="R16">
            <v>0</v>
          </cell>
          <cell r="S16">
            <v>1</v>
          </cell>
          <cell r="T16">
            <v>1</v>
          </cell>
          <cell r="U16">
            <v>3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1.5</v>
          </cell>
          <cell r="AA16">
            <v>0</v>
          </cell>
          <cell r="AB16">
            <v>0</v>
          </cell>
          <cell r="AC16">
            <v>0</v>
          </cell>
          <cell r="AD16">
            <v>6</v>
          </cell>
          <cell r="AE16">
            <v>6</v>
          </cell>
          <cell r="AF16">
            <v>0</v>
          </cell>
          <cell r="AG16">
            <v>0</v>
          </cell>
          <cell r="AH16">
            <v>3</v>
          </cell>
          <cell r="AI16">
            <v>3</v>
          </cell>
          <cell r="AJ16">
            <v>3</v>
          </cell>
          <cell r="AK16">
            <v>3</v>
          </cell>
          <cell r="AL16">
            <v>3</v>
          </cell>
          <cell r="AM16">
            <v>3</v>
          </cell>
          <cell r="AN16">
            <v>3.000000000000004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</v>
          </cell>
          <cell r="AZ16">
            <v>2</v>
          </cell>
          <cell r="BA16">
            <v>4</v>
          </cell>
          <cell r="BB16">
            <v>0</v>
          </cell>
          <cell r="BC16">
            <v>0</v>
          </cell>
          <cell r="BD16">
            <v>0</v>
          </cell>
          <cell r="BE16">
            <v>14</v>
          </cell>
          <cell r="BF16">
            <v>1</v>
          </cell>
          <cell r="BG16">
            <v>3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N16">
            <v>201580.7</v>
          </cell>
          <cell r="BO16">
            <v>3334.93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55921.759999999995</v>
          </cell>
          <cell r="CP16">
            <v>0</v>
          </cell>
          <cell r="CQ16">
            <v>0</v>
          </cell>
          <cell r="CR16">
            <v>0</v>
          </cell>
          <cell r="CS16">
            <v>4280</v>
          </cell>
          <cell r="CT16">
            <v>50400</v>
          </cell>
          <cell r="CU16">
            <v>27140.515763546799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46700</v>
          </cell>
          <cell r="DC16">
            <v>117421.39737226645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J16">
            <v>14025.00018030405</v>
          </cell>
          <cell r="DK16">
            <v>0</v>
          </cell>
          <cell r="DL16">
            <v>0</v>
          </cell>
          <cell r="DM16">
            <v>0</v>
          </cell>
          <cell r="DN16">
            <v>7763658.7984879464</v>
          </cell>
          <cell r="DO16">
            <v>9</v>
          </cell>
          <cell r="DP16">
            <v>9</v>
          </cell>
          <cell r="DQ16">
            <v>15.000000000000004</v>
          </cell>
          <cell r="DR16">
            <v>24</v>
          </cell>
          <cell r="DS16">
            <v>1</v>
          </cell>
          <cell r="DT16">
            <v>74.900000000000006</v>
          </cell>
        </row>
        <row r="17">
          <cell r="A17">
            <v>219</v>
          </cell>
          <cell r="B17" t="str">
            <v>Bunker Hill ES</v>
          </cell>
          <cell r="C17" t="str">
            <v>ES</v>
          </cell>
          <cell r="D17">
            <v>5</v>
          </cell>
          <cell r="E17">
            <v>247</v>
          </cell>
          <cell r="F17">
            <v>0.50202429149797567</v>
          </cell>
          <cell r="G17">
            <v>124</v>
          </cell>
          <cell r="H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0.5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1</v>
          </cell>
          <cell r="U17">
            <v>1</v>
          </cell>
          <cell r="V17">
            <v>0.5</v>
          </cell>
          <cell r="W17">
            <v>1</v>
          </cell>
          <cell r="X17">
            <v>1</v>
          </cell>
          <cell r="Y17">
            <v>1</v>
          </cell>
          <cell r="Z17">
            <v>0</v>
          </cell>
          <cell r="AA17">
            <v>0</v>
          </cell>
          <cell r="AB17">
            <v>2</v>
          </cell>
          <cell r="AC17">
            <v>2</v>
          </cell>
          <cell r="AD17">
            <v>1</v>
          </cell>
          <cell r="AE17">
            <v>1</v>
          </cell>
          <cell r="AF17">
            <v>2</v>
          </cell>
          <cell r="AG17">
            <v>2</v>
          </cell>
          <cell r="AH17">
            <v>1</v>
          </cell>
          <cell r="AI17">
            <v>1</v>
          </cell>
          <cell r="AJ17">
            <v>2</v>
          </cell>
          <cell r="AK17">
            <v>2</v>
          </cell>
          <cell r="AL17">
            <v>2</v>
          </cell>
          <cell r="AM17">
            <v>1</v>
          </cell>
          <cell r="AN17">
            <v>1.0000000000000013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0.5</v>
          </cell>
          <cell r="AZ17">
            <v>1</v>
          </cell>
          <cell r="BA17">
            <v>6</v>
          </cell>
          <cell r="BB17">
            <v>6</v>
          </cell>
          <cell r="BC17">
            <v>0</v>
          </cell>
          <cell r="BD17">
            <v>0</v>
          </cell>
          <cell r="BE17">
            <v>2</v>
          </cell>
          <cell r="BF17">
            <v>0</v>
          </cell>
          <cell r="BG17">
            <v>0</v>
          </cell>
          <cell r="BH17">
            <v>2</v>
          </cell>
          <cell r="BI17">
            <v>2</v>
          </cell>
          <cell r="BJ17">
            <v>1</v>
          </cell>
          <cell r="BK17">
            <v>0</v>
          </cell>
          <cell r="BN17">
            <v>98020.21</v>
          </cell>
          <cell r="BO17">
            <v>1621.64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55921.759999999995</v>
          </cell>
          <cell r="CP17">
            <v>0</v>
          </cell>
          <cell r="CQ17">
            <v>0</v>
          </cell>
          <cell r="CR17">
            <v>0</v>
          </cell>
          <cell r="CS17">
            <v>2480</v>
          </cell>
          <cell r="CT17">
            <v>0</v>
          </cell>
          <cell r="CU17">
            <v>14120.628509532064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24700</v>
          </cell>
          <cell r="DC17">
            <v>64232.203244050688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J17">
            <v>10449.999791011214</v>
          </cell>
          <cell r="DK17">
            <v>0</v>
          </cell>
          <cell r="DL17">
            <v>0</v>
          </cell>
          <cell r="DM17">
            <v>0</v>
          </cell>
          <cell r="DN17">
            <v>4314824.2827899782</v>
          </cell>
          <cell r="DO17">
            <v>6</v>
          </cell>
          <cell r="DP17">
            <v>6</v>
          </cell>
          <cell r="DQ17">
            <v>8.0000000000000018</v>
          </cell>
          <cell r="DR17">
            <v>9.5</v>
          </cell>
          <cell r="DS17">
            <v>6</v>
          </cell>
          <cell r="DT17">
            <v>50.5</v>
          </cell>
        </row>
        <row r="18">
          <cell r="A18">
            <v>220</v>
          </cell>
          <cell r="B18" t="str">
            <v>Burroughs ES</v>
          </cell>
          <cell r="C18" t="str">
            <v>ES</v>
          </cell>
          <cell r="D18">
            <v>5</v>
          </cell>
          <cell r="E18">
            <v>284</v>
          </cell>
          <cell r="F18">
            <v>0.43661971830985913</v>
          </cell>
          <cell r="G18">
            <v>124</v>
          </cell>
          <cell r="H18">
            <v>1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0.5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</v>
          </cell>
          <cell r="T18">
            <v>1</v>
          </cell>
          <cell r="U18">
            <v>1</v>
          </cell>
          <cell r="V18">
            <v>0.5</v>
          </cell>
          <cell r="W18">
            <v>1</v>
          </cell>
          <cell r="X18">
            <v>1</v>
          </cell>
          <cell r="Y18">
            <v>1</v>
          </cell>
          <cell r="Z18">
            <v>0</v>
          </cell>
          <cell r="AA18">
            <v>0</v>
          </cell>
          <cell r="AB18">
            <v>2</v>
          </cell>
          <cell r="AC18">
            <v>2</v>
          </cell>
          <cell r="AD18">
            <v>1</v>
          </cell>
          <cell r="AE18">
            <v>2</v>
          </cell>
          <cell r="AF18">
            <v>2</v>
          </cell>
          <cell r="AG18">
            <v>2</v>
          </cell>
          <cell r="AH18">
            <v>2</v>
          </cell>
          <cell r="AI18">
            <v>2</v>
          </cell>
          <cell r="AJ18">
            <v>2</v>
          </cell>
          <cell r="AK18">
            <v>2</v>
          </cell>
          <cell r="AL18">
            <v>2</v>
          </cell>
          <cell r="AM18">
            <v>2</v>
          </cell>
          <cell r="AN18">
            <v>2.0000000000000027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</v>
          </cell>
          <cell r="AZ18">
            <v>1</v>
          </cell>
          <cell r="BA18">
            <v>7</v>
          </cell>
          <cell r="BB18">
            <v>6</v>
          </cell>
          <cell r="BC18">
            <v>0</v>
          </cell>
          <cell r="BD18">
            <v>0</v>
          </cell>
          <cell r="BE18">
            <v>1.5</v>
          </cell>
          <cell r="BF18">
            <v>0</v>
          </cell>
          <cell r="BG18">
            <v>0</v>
          </cell>
          <cell r="BH18">
            <v>4</v>
          </cell>
          <cell r="BI18">
            <v>4</v>
          </cell>
          <cell r="BJ18">
            <v>1</v>
          </cell>
          <cell r="BK18">
            <v>0</v>
          </cell>
          <cell r="BN18">
            <v>121459.83</v>
          </cell>
          <cell r="BO18">
            <v>2009.42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55921.759999999995</v>
          </cell>
          <cell r="CP18">
            <v>0</v>
          </cell>
          <cell r="CQ18">
            <v>0</v>
          </cell>
          <cell r="CR18">
            <v>0</v>
          </cell>
          <cell r="CS18">
            <v>2480</v>
          </cell>
          <cell r="CT18">
            <v>0</v>
          </cell>
          <cell r="CU18">
            <v>16264.332444444444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28400</v>
          </cell>
          <cell r="DC18">
            <v>72449.440354175036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J18">
            <v>8549.9998223036528</v>
          </cell>
          <cell r="DK18">
            <v>0</v>
          </cell>
          <cell r="DL18">
            <v>0</v>
          </cell>
          <cell r="DM18">
            <v>0</v>
          </cell>
          <cell r="DN18">
            <v>4904160.0220106766</v>
          </cell>
          <cell r="DO18">
            <v>7</v>
          </cell>
          <cell r="DP18">
            <v>8</v>
          </cell>
          <cell r="DQ18">
            <v>10.000000000000004</v>
          </cell>
          <cell r="DR18">
            <v>10.5</v>
          </cell>
          <cell r="DS18">
            <v>6</v>
          </cell>
          <cell r="DT18">
            <v>60.5</v>
          </cell>
        </row>
        <row r="19">
          <cell r="A19">
            <v>221</v>
          </cell>
          <cell r="B19" t="str">
            <v>Burrville ES</v>
          </cell>
          <cell r="C19" t="str">
            <v>ES</v>
          </cell>
          <cell r="D19">
            <v>7</v>
          </cell>
          <cell r="E19">
            <v>313</v>
          </cell>
          <cell r="F19">
            <v>0.6485623003194888</v>
          </cell>
          <cell r="G19">
            <v>203</v>
          </cell>
          <cell r="H19">
            <v>1</v>
          </cell>
          <cell r="I19">
            <v>1</v>
          </cell>
          <cell r="J19">
            <v>0.8</v>
          </cell>
          <cell r="K19">
            <v>0</v>
          </cell>
          <cell r="L19">
            <v>0</v>
          </cell>
          <cell r="M19">
            <v>1</v>
          </cell>
          <cell r="N19">
            <v>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</v>
          </cell>
          <cell r="T19">
            <v>1</v>
          </cell>
          <cell r="U19">
            <v>2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2</v>
          </cell>
          <cell r="AC19">
            <v>2</v>
          </cell>
          <cell r="AD19">
            <v>1</v>
          </cell>
          <cell r="AE19">
            <v>1</v>
          </cell>
          <cell r="AF19">
            <v>3</v>
          </cell>
          <cell r="AG19">
            <v>3</v>
          </cell>
          <cell r="AH19">
            <v>2</v>
          </cell>
          <cell r="AI19">
            <v>2</v>
          </cell>
          <cell r="AJ19">
            <v>2</v>
          </cell>
          <cell r="AK19">
            <v>2</v>
          </cell>
          <cell r="AL19">
            <v>2</v>
          </cell>
          <cell r="AM19">
            <v>2</v>
          </cell>
          <cell r="AN19">
            <v>1.0000000000000013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</v>
          </cell>
          <cell r="AZ19">
            <v>1</v>
          </cell>
          <cell r="BA19">
            <v>3</v>
          </cell>
          <cell r="BB19">
            <v>0</v>
          </cell>
          <cell r="BC19">
            <v>0</v>
          </cell>
          <cell r="BD19">
            <v>0</v>
          </cell>
          <cell r="BE19">
            <v>9.0909090909090912E-2</v>
          </cell>
          <cell r="BF19">
            <v>0</v>
          </cell>
          <cell r="BG19">
            <v>0</v>
          </cell>
          <cell r="BH19">
            <v>3</v>
          </cell>
          <cell r="BI19">
            <v>3</v>
          </cell>
          <cell r="BJ19">
            <v>1</v>
          </cell>
          <cell r="BK19">
            <v>0</v>
          </cell>
          <cell r="BN19">
            <v>132540.38</v>
          </cell>
          <cell r="BO19">
            <v>2192.73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111843.51999999999</v>
          </cell>
          <cell r="CP19">
            <v>0</v>
          </cell>
          <cell r="CQ19">
            <v>0</v>
          </cell>
          <cell r="CR19">
            <v>0</v>
          </cell>
          <cell r="CS19">
            <v>4060</v>
          </cell>
          <cell r="CT19">
            <v>0</v>
          </cell>
          <cell r="CU19">
            <v>18935.997749999999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31300</v>
          </cell>
          <cell r="DC19">
            <v>63947.970132800416</v>
          </cell>
          <cell r="DD19">
            <v>0</v>
          </cell>
          <cell r="DE19">
            <v>0</v>
          </cell>
          <cell r="DF19">
            <v>13859</v>
          </cell>
          <cell r="DG19">
            <v>0</v>
          </cell>
          <cell r="DH19">
            <v>0</v>
          </cell>
          <cell r="DJ19">
            <v>7425</v>
          </cell>
          <cell r="DK19">
            <v>0</v>
          </cell>
          <cell r="DL19">
            <v>0</v>
          </cell>
          <cell r="DM19">
            <v>0</v>
          </cell>
          <cell r="DN19">
            <v>4426048.2086157463</v>
          </cell>
          <cell r="DO19">
            <v>8</v>
          </cell>
          <cell r="DP19">
            <v>8</v>
          </cell>
          <cell r="DQ19">
            <v>9.0000000000000018</v>
          </cell>
          <cell r="DR19">
            <v>5.0909090909090908</v>
          </cell>
          <cell r="DS19">
            <v>0</v>
          </cell>
          <cell r="DT19">
            <v>49.890909090909091</v>
          </cell>
        </row>
        <row r="20">
          <cell r="A20">
            <v>247</v>
          </cell>
          <cell r="B20" t="str">
            <v>C.W. Harris ES</v>
          </cell>
          <cell r="C20" t="str">
            <v>ES</v>
          </cell>
          <cell r="D20">
            <v>7</v>
          </cell>
          <cell r="E20">
            <v>267</v>
          </cell>
          <cell r="F20">
            <v>0.67041198501872656</v>
          </cell>
          <cell r="G20">
            <v>179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0.5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</v>
          </cell>
          <cell r="T20">
            <v>1</v>
          </cell>
          <cell r="U20">
            <v>1</v>
          </cell>
          <cell r="V20">
            <v>0.5</v>
          </cell>
          <cell r="W20">
            <v>1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1</v>
          </cell>
          <cell r="AC20">
            <v>1</v>
          </cell>
          <cell r="AD20">
            <v>0</v>
          </cell>
          <cell r="AE20">
            <v>0</v>
          </cell>
          <cell r="AF20">
            <v>2</v>
          </cell>
          <cell r="AG20">
            <v>2</v>
          </cell>
          <cell r="AH20">
            <v>2</v>
          </cell>
          <cell r="AI20">
            <v>2</v>
          </cell>
          <cell r="AJ20">
            <v>2</v>
          </cell>
          <cell r="AK20">
            <v>2</v>
          </cell>
          <cell r="AL20">
            <v>2</v>
          </cell>
          <cell r="AM20">
            <v>2</v>
          </cell>
          <cell r="AN20">
            <v>2.0000000000000027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</v>
          </cell>
          <cell r="AZ20">
            <v>2</v>
          </cell>
          <cell r="BA20">
            <v>7</v>
          </cell>
          <cell r="BB20">
            <v>4</v>
          </cell>
          <cell r="BC20">
            <v>0</v>
          </cell>
          <cell r="BD20">
            <v>0</v>
          </cell>
          <cell r="BE20">
            <v>9.0909090909090912E-2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N20">
            <v>100151.09</v>
          </cell>
          <cell r="BO20">
            <v>1656.89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1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111843.51999999999</v>
          </cell>
          <cell r="CP20">
            <v>0</v>
          </cell>
          <cell r="CQ20">
            <v>0</v>
          </cell>
          <cell r="CR20">
            <v>0</v>
          </cell>
          <cell r="CS20">
            <v>3580</v>
          </cell>
          <cell r="CT20">
            <v>0</v>
          </cell>
          <cell r="CU20">
            <v>15742.715486725663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26700</v>
          </cell>
          <cell r="DC20">
            <v>65458.773010727957</v>
          </cell>
          <cell r="DD20">
            <v>0</v>
          </cell>
          <cell r="DE20">
            <v>0</v>
          </cell>
          <cell r="DF20">
            <v>13859</v>
          </cell>
          <cell r="DG20">
            <v>0</v>
          </cell>
          <cell r="DH20">
            <v>0</v>
          </cell>
          <cell r="DJ20">
            <v>21450.000130757689</v>
          </cell>
          <cell r="DK20">
            <v>0</v>
          </cell>
          <cell r="DL20">
            <v>0</v>
          </cell>
          <cell r="DM20">
            <v>0</v>
          </cell>
          <cell r="DN20">
            <v>4537095.5581200002</v>
          </cell>
          <cell r="DO20">
            <v>5</v>
          </cell>
          <cell r="DP20">
            <v>5</v>
          </cell>
          <cell r="DQ20">
            <v>10.000000000000004</v>
          </cell>
          <cell r="DR20">
            <v>10.090909090909092</v>
          </cell>
          <cell r="DS20">
            <v>4</v>
          </cell>
          <cell r="DT20">
            <v>45.090909090909093</v>
          </cell>
        </row>
        <row r="21">
          <cell r="A21">
            <v>360</v>
          </cell>
          <cell r="B21" t="str">
            <v>Cap Hill Montessori @ Logan</v>
          </cell>
          <cell r="C21" t="str">
            <v>EC</v>
          </cell>
          <cell r="D21">
            <v>6</v>
          </cell>
          <cell r="E21">
            <v>339</v>
          </cell>
          <cell r="F21">
            <v>0.18584070796460178</v>
          </cell>
          <cell r="G21">
            <v>63</v>
          </cell>
          <cell r="H21">
            <v>1</v>
          </cell>
          <cell r="I21">
            <v>1</v>
          </cell>
          <cell r="J21">
            <v>0.3</v>
          </cell>
          <cell r="K21">
            <v>1</v>
          </cell>
          <cell r="L21">
            <v>0</v>
          </cell>
          <cell r="M21">
            <v>1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</v>
          </cell>
          <cell r="T21">
            <v>1</v>
          </cell>
          <cell r="U21">
            <v>2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8</v>
          </cell>
          <cell r="AE21">
            <v>8</v>
          </cell>
          <cell r="AF21">
            <v>0</v>
          </cell>
          <cell r="AG21">
            <v>0</v>
          </cell>
          <cell r="AH21">
            <v>2</v>
          </cell>
          <cell r="AI21">
            <v>2</v>
          </cell>
          <cell r="AJ21">
            <v>2</v>
          </cell>
          <cell r="AK21">
            <v>1</v>
          </cell>
          <cell r="AL21">
            <v>1</v>
          </cell>
          <cell r="AM21">
            <v>1</v>
          </cell>
          <cell r="AN21">
            <v>1.0000000000000013</v>
          </cell>
          <cell r="AO21">
            <v>1.3</v>
          </cell>
          <cell r="AP21">
            <v>1.3</v>
          </cell>
          <cell r="AQ21">
            <v>1.4000000000000001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</v>
          </cell>
          <cell r="AZ21">
            <v>1</v>
          </cell>
          <cell r="BA21">
            <v>4</v>
          </cell>
          <cell r="BB21">
            <v>0</v>
          </cell>
          <cell r="BC21">
            <v>0</v>
          </cell>
          <cell r="BD21">
            <v>0</v>
          </cell>
          <cell r="BE21">
            <v>1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N21">
            <v>0</v>
          </cell>
          <cell r="BO21">
            <v>0</v>
          </cell>
          <cell r="BP21">
            <v>8125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2</v>
          </cell>
          <cell r="CL21">
            <v>0</v>
          </cell>
          <cell r="CM21">
            <v>23000</v>
          </cell>
          <cell r="CN21">
            <v>5000</v>
          </cell>
          <cell r="CO21">
            <v>167765.28</v>
          </cell>
          <cell r="CP21">
            <v>100000</v>
          </cell>
          <cell r="CQ21">
            <v>0</v>
          </cell>
          <cell r="CR21">
            <v>0</v>
          </cell>
          <cell r="CS21">
            <v>0</v>
          </cell>
          <cell r="CT21">
            <v>72000</v>
          </cell>
          <cell r="CU21">
            <v>20411.761096938775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33900</v>
          </cell>
          <cell r="DC21">
            <v>80682.536847900075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J21">
            <v>8550.0001139938831</v>
          </cell>
          <cell r="DK21">
            <v>0</v>
          </cell>
          <cell r="DL21">
            <v>0</v>
          </cell>
          <cell r="DM21">
            <v>0</v>
          </cell>
          <cell r="DN21">
            <v>5358772.2704749862</v>
          </cell>
          <cell r="DO21">
            <v>10</v>
          </cell>
          <cell r="DP21">
            <v>10</v>
          </cell>
          <cell r="DQ21">
            <v>10.000000000000002</v>
          </cell>
          <cell r="DR21">
            <v>7</v>
          </cell>
          <cell r="DS21">
            <v>0</v>
          </cell>
          <cell r="DT21">
            <v>52.29999999999999</v>
          </cell>
        </row>
        <row r="22">
          <cell r="A22">
            <v>454</v>
          </cell>
          <cell r="B22" t="str">
            <v>Cardozo EC</v>
          </cell>
          <cell r="C22" t="str">
            <v>EC2</v>
          </cell>
          <cell r="D22">
            <v>1</v>
          </cell>
          <cell r="E22">
            <v>736</v>
          </cell>
          <cell r="F22">
            <v>0.82608695652173914</v>
          </cell>
          <cell r="G22">
            <v>608</v>
          </cell>
          <cell r="H22">
            <v>1</v>
          </cell>
          <cell r="I22">
            <v>1</v>
          </cell>
          <cell r="J22">
            <v>2.5</v>
          </cell>
          <cell r="K22">
            <v>1</v>
          </cell>
          <cell r="L22">
            <v>2.5</v>
          </cell>
          <cell r="M22">
            <v>1</v>
          </cell>
          <cell r="N22">
            <v>1</v>
          </cell>
          <cell r="O22">
            <v>1.8</v>
          </cell>
          <cell r="P22">
            <v>1</v>
          </cell>
          <cell r="Q22">
            <v>1.0000004487061702</v>
          </cell>
          <cell r="R22">
            <v>0</v>
          </cell>
          <cell r="S22">
            <v>1</v>
          </cell>
          <cell r="T22">
            <v>1</v>
          </cell>
          <cell r="U22">
            <v>8</v>
          </cell>
          <cell r="V22">
            <v>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3.4</v>
          </cell>
          <cell r="AP22">
            <v>3.9</v>
          </cell>
          <cell r="AQ22">
            <v>2.9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30.525992028738035</v>
          </cell>
          <cell r="AX22">
            <v>0</v>
          </cell>
          <cell r="AY22">
            <v>1</v>
          </cell>
          <cell r="AZ22">
            <v>8</v>
          </cell>
          <cell r="BA22">
            <v>21</v>
          </cell>
          <cell r="BB22">
            <v>13</v>
          </cell>
          <cell r="BC22">
            <v>2</v>
          </cell>
          <cell r="BD22">
            <v>0</v>
          </cell>
          <cell r="BE22">
            <v>15</v>
          </cell>
          <cell r="BF22">
            <v>2</v>
          </cell>
          <cell r="BG22">
            <v>3.3751672273371414</v>
          </cell>
          <cell r="BH22">
            <v>0</v>
          </cell>
          <cell r="BI22">
            <v>0</v>
          </cell>
          <cell r="BJ22">
            <v>0</v>
          </cell>
          <cell r="BK22">
            <v>70000</v>
          </cell>
          <cell r="BN22">
            <v>309829.11</v>
          </cell>
          <cell r="BO22">
            <v>5125.78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1</v>
          </cell>
          <cell r="BX22">
            <v>8279.7800000000007</v>
          </cell>
          <cell r="BY22">
            <v>16920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44000</v>
          </cell>
          <cell r="CE22">
            <v>2</v>
          </cell>
          <cell r="CF22">
            <v>0</v>
          </cell>
          <cell r="CG22">
            <v>1</v>
          </cell>
          <cell r="CH22">
            <v>0</v>
          </cell>
          <cell r="CI22">
            <v>0</v>
          </cell>
          <cell r="CJ22">
            <v>1</v>
          </cell>
          <cell r="CK22">
            <v>2</v>
          </cell>
          <cell r="CL22">
            <v>0</v>
          </cell>
          <cell r="CM22">
            <v>23000</v>
          </cell>
          <cell r="CN22">
            <v>5000</v>
          </cell>
          <cell r="CO22">
            <v>676216</v>
          </cell>
          <cell r="CP22">
            <v>100000</v>
          </cell>
          <cell r="CQ22">
            <v>1</v>
          </cell>
          <cell r="CR22">
            <v>75000</v>
          </cell>
          <cell r="CS22">
            <v>24320</v>
          </cell>
          <cell r="CT22">
            <v>46440</v>
          </cell>
          <cell r="CU22">
            <v>91149.143925233642</v>
          </cell>
          <cell r="CV22">
            <v>1</v>
          </cell>
          <cell r="CW22">
            <v>0</v>
          </cell>
          <cell r="CX22">
            <v>0</v>
          </cell>
          <cell r="CY22">
            <v>0</v>
          </cell>
          <cell r="CZ22">
            <v>5000</v>
          </cell>
          <cell r="DA22">
            <v>113945.66</v>
          </cell>
          <cell r="DB22">
            <v>73600</v>
          </cell>
          <cell r="DC22">
            <v>214582.15256576095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J22">
            <v>58125.001519918442</v>
          </cell>
          <cell r="DK22">
            <v>0</v>
          </cell>
          <cell r="DL22">
            <v>0</v>
          </cell>
          <cell r="DM22">
            <v>0</v>
          </cell>
          <cell r="DN22">
            <v>15770945.704890739</v>
          </cell>
          <cell r="DO22">
            <v>0</v>
          </cell>
          <cell r="DP22">
            <v>0</v>
          </cell>
          <cell r="DQ22">
            <v>40.725992028738034</v>
          </cell>
          <cell r="DR22">
            <v>48.375167227337144</v>
          </cell>
          <cell r="DS22">
            <v>15</v>
          </cell>
          <cell r="DT22">
            <v>140.90115970478135</v>
          </cell>
        </row>
        <row r="23">
          <cell r="A23">
            <v>224</v>
          </cell>
          <cell r="B23" t="str">
            <v>Cleveland ES</v>
          </cell>
          <cell r="C23" t="str">
            <v>ES</v>
          </cell>
          <cell r="D23">
            <v>1</v>
          </cell>
          <cell r="E23">
            <v>307</v>
          </cell>
          <cell r="F23">
            <v>0.44625407166123776</v>
          </cell>
          <cell r="G23">
            <v>137</v>
          </cell>
          <cell r="H23">
            <v>1</v>
          </cell>
          <cell r="I23">
            <v>1</v>
          </cell>
          <cell r="J23">
            <v>0.8</v>
          </cell>
          <cell r="K23">
            <v>0</v>
          </cell>
          <cell r="L23">
            <v>0</v>
          </cell>
          <cell r="M23">
            <v>1</v>
          </cell>
          <cell r="N23">
            <v>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2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0</v>
          </cell>
          <cell r="AA23">
            <v>1.5</v>
          </cell>
          <cell r="AB23">
            <v>2</v>
          </cell>
          <cell r="AC23">
            <v>2</v>
          </cell>
          <cell r="AD23">
            <v>1</v>
          </cell>
          <cell r="AE23">
            <v>2</v>
          </cell>
          <cell r="AF23">
            <v>2</v>
          </cell>
          <cell r="AG23">
            <v>2</v>
          </cell>
          <cell r="AH23">
            <v>3</v>
          </cell>
          <cell r="AI23">
            <v>3</v>
          </cell>
          <cell r="AJ23">
            <v>2</v>
          </cell>
          <cell r="AK23">
            <v>2</v>
          </cell>
          <cell r="AL23">
            <v>2</v>
          </cell>
          <cell r="AM23">
            <v>2</v>
          </cell>
          <cell r="AN23">
            <v>2.0000000000000027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0.5</v>
          </cell>
          <cell r="AZ23">
            <v>2</v>
          </cell>
          <cell r="BA23">
            <v>7</v>
          </cell>
          <cell r="BB23">
            <v>6</v>
          </cell>
          <cell r="BC23">
            <v>0</v>
          </cell>
          <cell r="BD23">
            <v>0</v>
          </cell>
          <cell r="BE23">
            <v>4</v>
          </cell>
          <cell r="BF23">
            <v>0</v>
          </cell>
          <cell r="BG23">
            <v>0</v>
          </cell>
          <cell r="BH23">
            <v>4</v>
          </cell>
          <cell r="BI23">
            <v>4</v>
          </cell>
          <cell r="BJ23">
            <v>1</v>
          </cell>
          <cell r="BK23">
            <v>0</v>
          </cell>
          <cell r="BN23">
            <v>131261.85</v>
          </cell>
          <cell r="BO23">
            <v>2171.58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55921.759999999995</v>
          </cell>
          <cell r="CP23">
            <v>0</v>
          </cell>
          <cell r="CQ23">
            <v>0</v>
          </cell>
          <cell r="CR23">
            <v>0</v>
          </cell>
          <cell r="CS23">
            <v>2740</v>
          </cell>
          <cell r="CT23">
            <v>0</v>
          </cell>
          <cell r="CU23">
            <v>17601.348121387284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30700</v>
          </cell>
          <cell r="DC23">
            <v>87189.947147776154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J23">
            <v>14574.999721348286</v>
          </cell>
          <cell r="DK23">
            <v>0</v>
          </cell>
          <cell r="DL23">
            <v>0</v>
          </cell>
          <cell r="DM23">
            <v>0</v>
          </cell>
          <cell r="DN23">
            <v>5854346.1525542485</v>
          </cell>
          <cell r="DO23">
            <v>8</v>
          </cell>
          <cell r="DP23">
            <v>9</v>
          </cell>
          <cell r="DQ23">
            <v>10.000000000000004</v>
          </cell>
          <cell r="DR23">
            <v>13.5</v>
          </cell>
          <cell r="DS23">
            <v>6</v>
          </cell>
          <cell r="DT23">
            <v>69.8</v>
          </cell>
        </row>
        <row r="24">
          <cell r="A24">
            <v>442</v>
          </cell>
          <cell r="B24" t="str">
            <v>Columbia Heights EC (CHEC)</v>
          </cell>
          <cell r="C24" t="str">
            <v>EC2</v>
          </cell>
          <cell r="D24">
            <v>1</v>
          </cell>
          <cell r="E24">
            <v>1520</v>
          </cell>
          <cell r="F24">
            <v>0.56973684210526321</v>
          </cell>
          <cell r="G24">
            <v>866</v>
          </cell>
          <cell r="H24">
            <v>1</v>
          </cell>
          <cell r="I24">
            <v>1</v>
          </cell>
          <cell r="J24">
            <v>5.0999999999999996</v>
          </cell>
          <cell r="K24">
            <v>1.5</v>
          </cell>
          <cell r="L24">
            <v>4</v>
          </cell>
          <cell r="M24">
            <v>1</v>
          </cell>
          <cell r="N24">
            <v>1</v>
          </cell>
          <cell r="O24">
            <v>3.8</v>
          </cell>
          <cell r="P24">
            <v>1</v>
          </cell>
          <cell r="Q24">
            <v>1.0000004487061702</v>
          </cell>
          <cell r="R24">
            <v>0</v>
          </cell>
          <cell r="S24">
            <v>1</v>
          </cell>
          <cell r="T24">
            <v>1</v>
          </cell>
          <cell r="U24">
            <v>10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9.8000000000000007</v>
          </cell>
          <cell r="AP24">
            <v>9.6999999999999993</v>
          </cell>
          <cell r="AQ24">
            <v>7.7</v>
          </cell>
          <cell r="AR24">
            <v>10.7</v>
          </cell>
          <cell r="AS24">
            <v>10.9</v>
          </cell>
          <cell r="AT24">
            <v>9.4</v>
          </cell>
          <cell r="AU24">
            <v>7.4</v>
          </cell>
          <cell r="AV24">
            <v>0</v>
          </cell>
          <cell r="AW24">
            <v>0</v>
          </cell>
          <cell r="AX24">
            <v>0</v>
          </cell>
          <cell r="AY24">
            <v>1</v>
          </cell>
          <cell r="AZ24">
            <v>5</v>
          </cell>
          <cell r="BA24">
            <v>23</v>
          </cell>
          <cell r="BB24">
            <v>1</v>
          </cell>
          <cell r="BC24">
            <v>0</v>
          </cell>
          <cell r="BD24">
            <v>0</v>
          </cell>
          <cell r="BE24">
            <v>28</v>
          </cell>
          <cell r="BF24">
            <v>2</v>
          </cell>
          <cell r="BG24">
            <v>6.7503344546742827</v>
          </cell>
          <cell r="BH24">
            <v>0</v>
          </cell>
          <cell r="BI24">
            <v>0</v>
          </cell>
          <cell r="BJ24">
            <v>0</v>
          </cell>
          <cell r="BK24">
            <v>85000</v>
          </cell>
          <cell r="BN24">
            <v>454483.8</v>
          </cell>
          <cell r="BO24">
            <v>7336.78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45000</v>
          </cell>
          <cell r="CB24">
            <v>0</v>
          </cell>
          <cell r="CC24">
            <v>0</v>
          </cell>
          <cell r="CD24">
            <v>55000</v>
          </cell>
          <cell r="CE24">
            <v>2</v>
          </cell>
          <cell r="CF24">
            <v>0</v>
          </cell>
          <cell r="CG24">
            <v>1</v>
          </cell>
          <cell r="CH24">
            <v>1</v>
          </cell>
          <cell r="CI24">
            <v>0</v>
          </cell>
          <cell r="CJ24">
            <v>0</v>
          </cell>
          <cell r="CK24">
            <v>3</v>
          </cell>
          <cell r="CL24">
            <v>0</v>
          </cell>
          <cell r="CM24">
            <v>23000</v>
          </cell>
          <cell r="CN24">
            <v>5000</v>
          </cell>
          <cell r="CO24">
            <v>676216</v>
          </cell>
          <cell r="CP24">
            <v>100000</v>
          </cell>
          <cell r="CQ24">
            <v>1</v>
          </cell>
          <cell r="CR24">
            <v>0</v>
          </cell>
          <cell r="CS24">
            <v>17320</v>
          </cell>
          <cell r="CT24">
            <v>316080</v>
          </cell>
          <cell r="CU24">
            <v>169030.86</v>
          </cell>
          <cell r="CV24">
            <v>1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152000</v>
          </cell>
          <cell r="DC24">
            <v>295494.65009419987</v>
          </cell>
          <cell r="DD24">
            <v>0</v>
          </cell>
          <cell r="DE24">
            <v>360000</v>
          </cell>
          <cell r="DF24">
            <v>0</v>
          </cell>
          <cell r="DG24">
            <v>0</v>
          </cell>
          <cell r="DH24">
            <v>0</v>
          </cell>
          <cell r="DJ24">
            <v>67274.998605251312</v>
          </cell>
          <cell r="DK24">
            <v>0</v>
          </cell>
          <cell r="DL24">
            <v>0</v>
          </cell>
          <cell r="DM24">
            <v>0</v>
          </cell>
          <cell r="DN24">
            <v>21241855.696457673</v>
          </cell>
          <cell r="DO24">
            <v>0</v>
          </cell>
          <cell r="DP24">
            <v>0</v>
          </cell>
          <cell r="DQ24">
            <v>65.599999999999994</v>
          </cell>
          <cell r="DR24">
            <v>63.750334454674281</v>
          </cell>
          <cell r="DS24">
            <v>3</v>
          </cell>
          <cell r="DT24">
            <v>174.75033490338049</v>
          </cell>
        </row>
        <row r="25">
          <cell r="A25">
            <v>455</v>
          </cell>
          <cell r="B25" t="str">
            <v>Coolidge HS</v>
          </cell>
          <cell r="C25" t="str">
            <v>HS</v>
          </cell>
          <cell r="D25">
            <v>4</v>
          </cell>
          <cell r="E25">
            <v>557</v>
          </cell>
          <cell r="F25">
            <v>0.59245960502692996</v>
          </cell>
          <cell r="G25">
            <v>330</v>
          </cell>
          <cell r="H25">
            <v>1</v>
          </cell>
          <cell r="I25">
            <v>1</v>
          </cell>
          <cell r="J25">
            <v>1.9</v>
          </cell>
          <cell r="K25">
            <v>0</v>
          </cell>
          <cell r="L25">
            <v>2.5</v>
          </cell>
          <cell r="M25">
            <v>1</v>
          </cell>
          <cell r="N25">
            <v>1</v>
          </cell>
          <cell r="O25">
            <v>1.4</v>
          </cell>
          <cell r="P25">
            <v>1</v>
          </cell>
          <cell r="Q25">
            <v>1.0000004487061702</v>
          </cell>
          <cell r="R25">
            <v>0</v>
          </cell>
          <cell r="S25">
            <v>1</v>
          </cell>
          <cell r="T25">
            <v>1</v>
          </cell>
          <cell r="U25">
            <v>8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23.208333333333329</v>
          </cell>
          <cell r="AX25">
            <v>11.414151414169259</v>
          </cell>
          <cell r="AY25">
            <v>1</v>
          </cell>
          <cell r="AZ25">
            <v>3</v>
          </cell>
          <cell r="BA25">
            <v>11</v>
          </cell>
          <cell r="BB25">
            <v>5</v>
          </cell>
          <cell r="BC25">
            <v>2</v>
          </cell>
          <cell r="BD25">
            <v>0</v>
          </cell>
          <cell r="BE25">
            <v>6</v>
          </cell>
          <cell r="BF25">
            <v>1</v>
          </cell>
          <cell r="BG25">
            <v>1.1250557424457137</v>
          </cell>
          <cell r="BH25">
            <v>0</v>
          </cell>
          <cell r="BI25">
            <v>0</v>
          </cell>
          <cell r="BJ25">
            <v>0</v>
          </cell>
          <cell r="BK25">
            <v>65000</v>
          </cell>
          <cell r="BN25">
            <v>194761.91</v>
          </cell>
          <cell r="BO25">
            <v>3222.12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</v>
          </cell>
          <cell r="BX25">
            <v>6199.7800000000007</v>
          </cell>
          <cell r="BY25">
            <v>19000</v>
          </cell>
          <cell r="BZ25">
            <v>0</v>
          </cell>
          <cell r="CA25">
            <v>45000</v>
          </cell>
          <cell r="CB25">
            <v>0</v>
          </cell>
          <cell r="CC25">
            <v>0</v>
          </cell>
          <cell r="CD25">
            <v>41000</v>
          </cell>
          <cell r="CE25">
            <v>2</v>
          </cell>
          <cell r="CF25">
            <v>0</v>
          </cell>
          <cell r="CG25">
            <v>2</v>
          </cell>
          <cell r="CH25">
            <v>1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376248.31999999995</v>
          </cell>
          <cell r="CP25">
            <v>0</v>
          </cell>
          <cell r="CQ25">
            <v>1</v>
          </cell>
          <cell r="CR25">
            <v>75000</v>
          </cell>
          <cell r="CS25">
            <v>6600</v>
          </cell>
          <cell r="CT25">
            <v>0</v>
          </cell>
          <cell r="CU25">
            <v>83833.419437037039</v>
          </cell>
          <cell r="CV25">
            <v>1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55700</v>
          </cell>
          <cell r="DC25">
            <v>140086.01202371181</v>
          </cell>
          <cell r="DD25">
            <v>0</v>
          </cell>
          <cell r="DE25">
            <v>250000</v>
          </cell>
          <cell r="DF25">
            <v>0</v>
          </cell>
          <cell r="DG25">
            <v>0</v>
          </cell>
          <cell r="DH25">
            <v>0</v>
          </cell>
          <cell r="DJ25">
            <v>12100.000262260437</v>
          </cell>
          <cell r="DK25">
            <v>158753.32534440508</v>
          </cell>
          <cell r="DL25">
            <v>0</v>
          </cell>
          <cell r="DM25">
            <v>0</v>
          </cell>
          <cell r="DN25">
            <v>11002533.920871381</v>
          </cell>
          <cell r="DO25">
            <v>0</v>
          </cell>
          <cell r="DP25">
            <v>0</v>
          </cell>
          <cell r="DQ25">
            <v>34.62248474750259</v>
          </cell>
          <cell r="DR25">
            <v>22.125055742445713</v>
          </cell>
          <cell r="DS25">
            <v>6</v>
          </cell>
          <cell r="DT25">
            <v>95.547540938654464</v>
          </cell>
        </row>
        <row r="26">
          <cell r="A26">
            <v>405</v>
          </cell>
          <cell r="B26" t="str">
            <v>Deal MS</v>
          </cell>
          <cell r="C26" t="str">
            <v>MS</v>
          </cell>
          <cell r="D26">
            <v>3</v>
          </cell>
          <cell r="E26">
            <v>1510</v>
          </cell>
          <cell r="F26">
            <v>9.6688741721854307E-2</v>
          </cell>
          <cell r="G26">
            <v>146</v>
          </cell>
          <cell r="H26">
            <v>1</v>
          </cell>
          <cell r="I26">
            <v>1</v>
          </cell>
          <cell r="J26">
            <v>5</v>
          </cell>
          <cell r="K26">
            <v>3.8</v>
          </cell>
          <cell r="L26">
            <v>0</v>
          </cell>
          <cell r="M26">
            <v>1</v>
          </cell>
          <cell r="N26">
            <v>1</v>
          </cell>
          <cell r="O26">
            <v>3.8</v>
          </cell>
          <cell r="P26">
            <v>0</v>
          </cell>
          <cell r="Q26">
            <v>0</v>
          </cell>
          <cell r="R26">
            <v>0</v>
          </cell>
          <cell r="S26">
            <v>1</v>
          </cell>
          <cell r="T26">
            <v>1</v>
          </cell>
          <cell r="U26">
            <v>7</v>
          </cell>
          <cell r="V26">
            <v>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24.1</v>
          </cell>
          <cell r="AP26">
            <v>22.5</v>
          </cell>
          <cell r="AQ26">
            <v>22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</v>
          </cell>
          <cell r="AZ26">
            <v>3.5</v>
          </cell>
          <cell r="BA26">
            <v>17</v>
          </cell>
          <cell r="BB26">
            <v>3</v>
          </cell>
          <cell r="BC26">
            <v>0</v>
          </cell>
          <cell r="BD26">
            <v>1</v>
          </cell>
          <cell r="BE26">
            <v>5</v>
          </cell>
          <cell r="BF26">
            <v>0</v>
          </cell>
          <cell r="BG26">
            <v>1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N26">
            <v>0</v>
          </cell>
          <cell r="BO26">
            <v>0</v>
          </cell>
          <cell r="BP26">
            <v>36450</v>
          </cell>
          <cell r="BQ26">
            <v>1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3</v>
          </cell>
          <cell r="CL26">
            <v>0</v>
          </cell>
          <cell r="CM26">
            <v>23000</v>
          </cell>
          <cell r="CN26">
            <v>5000</v>
          </cell>
          <cell r="CO26">
            <v>391452.31999999995</v>
          </cell>
          <cell r="CP26">
            <v>100000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102223.19076433122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151000</v>
          </cell>
          <cell r="DC26">
            <v>222543.35777376598</v>
          </cell>
          <cell r="DD26">
            <v>969825.32563792914</v>
          </cell>
          <cell r="DE26">
            <v>0</v>
          </cell>
          <cell r="DF26">
            <v>0</v>
          </cell>
          <cell r="DG26">
            <v>16387</v>
          </cell>
          <cell r="DH26">
            <v>0</v>
          </cell>
          <cell r="DJ26">
            <v>32174.999655783176</v>
          </cell>
          <cell r="DK26">
            <v>0</v>
          </cell>
          <cell r="DL26">
            <v>0</v>
          </cell>
          <cell r="DM26">
            <v>85000</v>
          </cell>
          <cell r="DN26">
            <v>15857624.9996558</v>
          </cell>
          <cell r="DO26">
            <v>0</v>
          </cell>
          <cell r="DP26">
            <v>0</v>
          </cell>
          <cell r="DQ26">
            <v>68.599999999999994</v>
          </cell>
          <cell r="DR26">
            <v>27.5</v>
          </cell>
          <cell r="DS26">
            <v>3</v>
          </cell>
          <cell r="DT26">
            <v>130.69999999999999</v>
          </cell>
        </row>
        <row r="27">
          <cell r="A27">
            <v>349</v>
          </cell>
          <cell r="B27" t="str">
            <v>Dorothy Height ES</v>
          </cell>
          <cell r="C27" t="str">
            <v>ES</v>
          </cell>
          <cell r="D27">
            <v>4</v>
          </cell>
          <cell r="E27">
            <v>492</v>
          </cell>
          <cell r="F27">
            <v>0.40447154471544716</v>
          </cell>
          <cell r="G27">
            <v>199</v>
          </cell>
          <cell r="H27">
            <v>1</v>
          </cell>
          <cell r="I27">
            <v>1</v>
          </cell>
          <cell r="J27">
            <v>1.2</v>
          </cell>
          <cell r="K27">
            <v>0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0</v>
          </cell>
          <cell r="Q27">
            <v>0</v>
          </cell>
          <cell r="R27">
            <v>0</v>
          </cell>
          <cell r="S27">
            <v>1</v>
          </cell>
          <cell r="T27">
            <v>1</v>
          </cell>
          <cell r="U27">
            <v>2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1.5</v>
          </cell>
          <cell r="AA27">
            <v>0</v>
          </cell>
          <cell r="AB27">
            <v>4</v>
          </cell>
          <cell r="AC27">
            <v>4</v>
          </cell>
          <cell r="AD27">
            <v>0</v>
          </cell>
          <cell r="AE27">
            <v>0</v>
          </cell>
          <cell r="AF27">
            <v>5</v>
          </cell>
          <cell r="AG27">
            <v>5</v>
          </cell>
          <cell r="AH27">
            <v>4</v>
          </cell>
          <cell r="AI27">
            <v>4</v>
          </cell>
          <cell r="AJ27">
            <v>3</v>
          </cell>
          <cell r="AK27">
            <v>3</v>
          </cell>
          <cell r="AL27">
            <v>3</v>
          </cell>
          <cell r="AM27">
            <v>2</v>
          </cell>
          <cell r="AN27">
            <v>2.0000000000000027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</v>
          </cell>
          <cell r="AZ27">
            <v>1.5</v>
          </cell>
          <cell r="BA27">
            <v>8</v>
          </cell>
          <cell r="BB27">
            <v>6</v>
          </cell>
          <cell r="BC27">
            <v>0</v>
          </cell>
          <cell r="BD27">
            <v>0</v>
          </cell>
          <cell r="BE27">
            <v>12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N27">
            <v>202859.23</v>
          </cell>
          <cell r="BO27">
            <v>3356.08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111843.51999999999</v>
          </cell>
          <cell r="CP27">
            <v>0</v>
          </cell>
          <cell r="CQ27">
            <v>0</v>
          </cell>
          <cell r="CR27">
            <v>0</v>
          </cell>
          <cell r="CS27">
            <v>3980</v>
          </cell>
          <cell r="CT27">
            <v>372600</v>
          </cell>
          <cell r="CU27">
            <v>24849.670551181101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49200</v>
          </cell>
          <cell r="DC27">
            <v>131113.03505769715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J27">
            <v>15399.999803304672</v>
          </cell>
          <cell r="DK27">
            <v>0</v>
          </cell>
          <cell r="DL27">
            <v>0</v>
          </cell>
          <cell r="DM27">
            <v>0</v>
          </cell>
          <cell r="DN27">
            <v>8686268.3091821931</v>
          </cell>
          <cell r="DO27">
            <v>13</v>
          </cell>
          <cell r="DP27">
            <v>13</v>
          </cell>
          <cell r="DQ27">
            <v>13.000000000000004</v>
          </cell>
          <cell r="DR27">
            <v>24.5</v>
          </cell>
          <cell r="DS27">
            <v>6</v>
          </cell>
          <cell r="DT27">
            <v>85.4</v>
          </cell>
        </row>
        <row r="28">
          <cell r="A28">
            <v>231</v>
          </cell>
          <cell r="B28" t="str">
            <v>Drew ES</v>
          </cell>
          <cell r="C28" t="str">
            <v>ES</v>
          </cell>
          <cell r="D28">
            <v>7</v>
          </cell>
          <cell r="E28">
            <v>229</v>
          </cell>
          <cell r="F28">
            <v>0.72052401746724892</v>
          </cell>
          <cell r="G28">
            <v>165</v>
          </cell>
          <cell r="H28">
            <v>1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0.5</v>
          </cell>
          <cell r="N28">
            <v>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1</v>
          </cell>
          <cell r="U28">
            <v>1</v>
          </cell>
          <cell r="V28">
            <v>0.5</v>
          </cell>
          <cell r="W28">
            <v>1</v>
          </cell>
          <cell r="X28">
            <v>1</v>
          </cell>
          <cell r="Y28">
            <v>1</v>
          </cell>
          <cell r="Z28">
            <v>0</v>
          </cell>
          <cell r="AA28">
            <v>0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2</v>
          </cell>
          <cell r="AI28">
            <v>2</v>
          </cell>
          <cell r="AJ28">
            <v>2</v>
          </cell>
          <cell r="AK28">
            <v>2</v>
          </cell>
          <cell r="AL28">
            <v>2</v>
          </cell>
          <cell r="AM28">
            <v>1</v>
          </cell>
          <cell r="AN28">
            <v>1.0000000000000013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</v>
          </cell>
          <cell r="AZ28">
            <v>0.5</v>
          </cell>
          <cell r="BA28">
            <v>5</v>
          </cell>
          <cell r="BB28">
            <v>2</v>
          </cell>
          <cell r="BC28">
            <v>0</v>
          </cell>
          <cell r="BD28">
            <v>0</v>
          </cell>
          <cell r="BE28">
            <v>0.5</v>
          </cell>
          <cell r="BF28">
            <v>0</v>
          </cell>
          <cell r="BG28">
            <v>0</v>
          </cell>
          <cell r="BH28">
            <v>2</v>
          </cell>
          <cell r="BI28">
            <v>2</v>
          </cell>
          <cell r="BJ28">
            <v>1</v>
          </cell>
          <cell r="BK28">
            <v>0</v>
          </cell>
          <cell r="BN28">
            <v>99724.91</v>
          </cell>
          <cell r="BO28">
            <v>1649.84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55921.759999999995</v>
          </cell>
          <cell r="CP28">
            <v>0</v>
          </cell>
          <cell r="CQ28">
            <v>0</v>
          </cell>
          <cell r="CR28">
            <v>0</v>
          </cell>
          <cell r="CS28">
            <v>3300</v>
          </cell>
          <cell r="CT28">
            <v>120960</v>
          </cell>
          <cell r="CU28">
            <v>13946.075000000001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22900</v>
          </cell>
          <cell r="DC28">
            <v>57241.337946323772</v>
          </cell>
          <cell r="DD28">
            <v>0</v>
          </cell>
          <cell r="DE28">
            <v>0</v>
          </cell>
          <cell r="DF28">
            <v>13859</v>
          </cell>
          <cell r="DG28">
            <v>0</v>
          </cell>
          <cell r="DH28">
            <v>0</v>
          </cell>
          <cell r="DJ28">
            <v>17224.999617412686</v>
          </cell>
          <cell r="DK28">
            <v>0</v>
          </cell>
          <cell r="DL28">
            <v>0</v>
          </cell>
          <cell r="DM28">
            <v>125000</v>
          </cell>
          <cell r="DN28">
            <v>4034150.5279254601</v>
          </cell>
          <cell r="DO28">
            <v>5</v>
          </cell>
          <cell r="DP28">
            <v>5</v>
          </cell>
          <cell r="DQ28">
            <v>8.0000000000000018</v>
          </cell>
          <cell r="DR28">
            <v>7</v>
          </cell>
          <cell r="DS28">
            <v>2</v>
          </cell>
          <cell r="DT28">
            <v>42</v>
          </cell>
        </row>
        <row r="29">
          <cell r="A29">
            <v>467</v>
          </cell>
          <cell r="B29" t="str">
            <v>Dunbar HS</v>
          </cell>
          <cell r="C29" t="str">
            <v>HS</v>
          </cell>
          <cell r="D29">
            <v>5</v>
          </cell>
          <cell r="E29">
            <v>646</v>
          </cell>
          <cell r="F29">
            <v>0.84520123839009287</v>
          </cell>
          <cell r="G29">
            <v>546</v>
          </cell>
          <cell r="H29">
            <v>1</v>
          </cell>
          <cell r="I29">
            <v>1</v>
          </cell>
          <cell r="J29">
            <v>2.2000000000000002</v>
          </cell>
          <cell r="K29">
            <v>0</v>
          </cell>
          <cell r="L29">
            <v>3.0000000000000004</v>
          </cell>
          <cell r="M29">
            <v>1</v>
          </cell>
          <cell r="N29">
            <v>1</v>
          </cell>
          <cell r="O29">
            <v>1.6</v>
          </cell>
          <cell r="P29">
            <v>1</v>
          </cell>
          <cell r="Q29">
            <v>1.0000004487061702</v>
          </cell>
          <cell r="R29">
            <v>0</v>
          </cell>
          <cell r="S29">
            <v>1</v>
          </cell>
          <cell r="T29">
            <v>1</v>
          </cell>
          <cell r="U29">
            <v>9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26.916666666666668</v>
          </cell>
          <cell r="AX29">
            <v>7.3691805899171987</v>
          </cell>
          <cell r="AY29">
            <v>1</v>
          </cell>
          <cell r="AZ29">
            <v>3</v>
          </cell>
          <cell r="BA29">
            <v>13</v>
          </cell>
          <cell r="BB29">
            <v>5</v>
          </cell>
          <cell r="BC29">
            <v>1</v>
          </cell>
          <cell r="BD29">
            <v>0</v>
          </cell>
          <cell r="BE29">
            <v>1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70000</v>
          </cell>
          <cell r="BN29">
            <v>276161.3</v>
          </cell>
          <cell r="BO29">
            <v>4568.78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1</v>
          </cell>
          <cell r="BX29">
            <v>6199.7800000000007</v>
          </cell>
          <cell r="BY29">
            <v>29000</v>
          </cell>
          <cell r="BZ29">
            <v>0</v>
          </cell>
          <cell r="CA29">
            <v>45000</v>
          </cell>
          <cell r="CB29">
            <v>0</v>
          </cell>
          <cell r="CC29">
            <v>0</v>
          </cell>
          <cell r="CD29">
            <v>44000</v>
          </cell>
          <cell r="CE29">
            <v>2</v>
          </cell>
          <cell r="CF29">
            <v>0</v>
          </cell>
          <cell r="CG29">
            <v>1</v>
          </cell>
          <cell r="CH29">
            <v>1</v>
          </cell>
          <cell r="CI29">
            <v>0</v>
          </cell>
          <cell r="CJ29">
            <v>1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488091.83999999997</v>
          </cell>
          <cell r="CP29">
            <v>0</v>
          </cell>
          <cell r="CQ29">
            <v>1</v>
          </cell>
          <cell r="CR29">
            <v>0</v>
          </cell>
          <cell r="CS29">
            <v>21840</v>
          </cell>
          <cell r="CT29">
            <v>0</v>
          </cell>
          <cell r="CU29">
            <v>90166.698378854635</v>
          </cell>
          <cell r="CV29">
            <v>1</v>
          </cell>
          <cell r="CW29">
            <v>0</v>
          </cell>
          <cell r="CX29">
            <v>0</v>
          </cell>
          <cell r="CY29">
            <v>0</v>
          </cell>
          <cell r="CZ29">
            <v>5000</v>
          </cell>
          <cell r="DA29">
            <v>113945.66</v>
          </cell>
          <cell r="DB29">
            <v>64600</v>
          </cell>
          <cell r="DC29">
            <v>133442.82609149918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J29">
            <v>52125.000016763806</v>
          </cell>
          <cell r="DK29">
            <v>0</v>
          </cell>
          <cell r="DL29">
            <v>121537.10783344973</v>
          </cell>
          <cell r="DM29">
            <v>0</v>
          </cell>
          <cell r="DN29">
            <v>10596907.325897887</v>
          </cell>
          <cell r="DO29">
            <v>0</v>
          </cell>
          <cell r="DP29">
            <v>0</v>
          </cell>
          <cell r="DQ29">
            <v>34.285847256583864</v>
          </cell>
          <cell r="DR29">
            <v>18</v>
          </cell>
          <cell r="DS29">
            <v>5</v>
          </cell>
          <cell r="DT29">
            <v>91.085847705290035</v>
          </cell>
        </row>
        <row r="30">
          <cell r="A30">
            <v>457</v>
          </cell>
          <cell r="B30" t="str">
            <v>Eastern HS</v>
          </cell>
          <cell r="C30" t="str">
            <v>HS</v>
          </cell>
          <cell r="D30">
            <v>6</v>
          </cell>
          <cell r="E30">
            <v>802</v>
          </cell>
          <cell r="F30">
            <v>0.67206982543640903</v>
          </cell>
          <cell r="G30">
            <v>539</v>
          </cell>
          <cell r="H30">
            <v>1</v>
          </cell>
          <cell r="I30">
            <v>1</v>
          </cell>
          <cell r="J30">
            <v>2.7</v>
          </cell>
          <cell r="K30">
            <v>0</v>
          </cell>
          <cell r="L30">
            <v>3.5</v>
          </cell>
          <cell r="M30">
            <v>1</v>
          </cell>
          <cell r="N30">
            <v>1</v>
          </cell>
          <cell r="O30">
            <v>2</v>
          </cell>
          <cell r="P30">
            <v>1</v>
          </cell>
          <cell r="Q30">
            <v>1.0000004487061702</v>
          </cell>
          <cell r="R30">
            <v>0</v>
          </cell>
          <cell r="S30">
            <v>1</v>
          </cell>
          <cell r="T30">
            <v>1</v>
          </cell>
          <cell r="U30">
            <v>8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33.416666666666664</v>
          </cell>
          <cell r="AX30">
            <v>6.1662066847421979</v>
          </cell>
          <cell r="AY30">
            <v>1.5</v>
          </cell>
          <cell r="AZ30">
            <v>5</v>
          </cell>
          <cell r="BA30">
            <v>21</v>
          </cell>
          <cell r="BB30">
            <v>10</v>
          </cell>
          <cell r="BC30">
            <v>1</v>
          </cell>
          <cell r="BD30">
            <v>0</v>
          </cell>
          <cell r="BE30">
            <v>2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65000</v>
          </cell>
          <cell r="BN30">
            <v>337530.48</v>
          </cell>
          <cell r="BO30">
            <v>5584.07</v>
          </cell>
          <cell r="BP30">
            <v>0</v>
          </cell>
          <cell r="BQ30">
            <v>1</v>
          </cell>
          <cell r="BR30">
            <v>0</v>
          </cell>
          <cell r="BS30">
            <v>0</v>
          </cell>
          <cell r="BT30">
            <v>1</v>
          </cell>
          <cell r="BU30">
            <v>0</v>
          </cell>
          <cell r="BV30">
            <v>0</v>
          </cell>
          <cell r="BW30">
            <v>1</v>
          </cell>
          <cell r="BX30">
            <v>26199.78</v>
          </cell>
          <cell r="BY30">
            <v>19000</v>
          </cell>
          <cell r="BZ30">
            <v>0</v>
          </cell>
          <cell r="CA30">
            <v>26143.25</v>
          </cell>
          <cell r="CB30">
            <v>0</v>
          </cell>
          <cell r="CC30">
            <v>1.0288003274477517</v>
          </cell>
          <cell r="CD30">
            <v>44000</v>
          </cell>
          <cell r="CE30">
            <v>2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488091.83999999997</v>
          </cell>
          <cell r="CP30">
            <v>0</v>
          </cell>
          <cell r="CQ30">
            <v>1</v>
          </cell>
          <cell r="CR30">
            <v>0</v>
          </cell>
          <cell r="CS30">
            <v>10780</v>
          </cell>
          <cell r="CT30">
            <v>0</v>
          </cell>
          <cell r="CU30">
            <v>109140.56994545454</v>
          </cell>
          <cell r="CV30">
            <v>1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80200</v>
          </cell>
          <cell r="DC30">
            <v>171515.83716900193</v>
          </cell>
          <cell r="DD30">
            <v>0</v>
          </cell>
          <cell r="DE30">
            <v>0</v>
          </cell>
          <cell r="DF30">
            <v>0</v>
          </cell>
          <cell r="DG30">
            <v>34720</v>
          </cell>
          <cell r="DH30">
            <v>0</v>
          </cell>
          <cell r="DJ30">
            <v>22425</v>
          </cell>
          <cell r="DK30">
            <v>0</v>
          </cell>
          <cell r="DL30">
            <v>0</v>
          </cell>
          <cell r="DM30">
            <v>0</v>
          </cell>
          <cell r="DN30">
            <v>12722396.797431083</v>
          </cell>
          <cell r="DO30">
            <v>0</v>
          </cell>
          <cell r="DP30">
            <v>0</v>
          </cell>
          <cell r="DQ30">
            <v>39.582873351408864</v>
          </cell>
          <cell r="DR30">
            <v>29.5</v>
          </cell>
          <cell r="DS30">
            <v>10</v>
          </cell>
          <cell r="DT30">
            <v>114.31167412756278</v>
          </cell>
        </row>
        <row r="31">
          <cell r="A31">
            <v>232</v>
          </cell>
          <cell r="B31" t="str">
            <v>Eaton ES</v>
          </cell>
          <cell r="C31" t="str">
            <v>ES</v>
          </cell>
          <cell r="D31">
            <v>3</v>
          </cell>
          <cell r="E31">
            <v>464</v>
          </cell>
          <cell r="F31">
            <v>3.8793103448275863E-2</v>
          </cell>
          <cell r="G31">
            <v>18</v>
          </cell>
          <cell r="H31">
            <v>1</v>
          </cell>
          <cell r="I31">
            <v>1</v>
          </cell>
          <cell r="J31">
            <v>1.2</v>
          </cell>
          <cell r="K31">
            <v>0</v>
          </cell>
          <cell r="L31">
            <v>0</v>
          </cell>
          <cell r="M31">
            <v>1</v>
          </cell>
          <cell r="N31">
            <v>1</v>
          </cell>
          <cell r="O31">
            <v>1.2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1.5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2</v>
          </cell>
          <cell r="AG31">
            <v>2</v>
          </cell>
          <cell r="AH31">
            <v>3</v>
          </cell>
          <cell r="AI31">
            <v>3</v>
          </cell>
          <cell r="AJ31">
            <v>3</v>
          </cell>
          <cell r="AK31">
            <v>3</v>
          </cell>
          <cell r="AL31">
            <v>3</v>
          </cell>
          <cell r="AM31">
            <v>4</v>
          </cell>
          <cell r="AN31">
            <v>3.000000000000004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0.5</v>
          </cell>
          <cell r="AZ31">
            <v>1</v>
          </cell>
          <cell r="BA31">
            <v>4</v>
          </cell>
          <cell r="BB31">
            <v>1</v>
          </cell>
          <cell r="BC31">
            <v>0</v>
          </cell>
          <cell r="BD31">
            <v>0</v>
          </cell>
          <cell r="BE31">
            <v>3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11675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167765.28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24498.651428571429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46400</v>
          </cell>
          <cell r="DC31">
            <v>80628.881132338036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J31">
            <v>3149.9999338295311</v>
          </cell>
          <cell r="DK31">
            <v>0</v>
          </cell>
          <cell r="DL31">
            <v>0</v>
          </cell>
          <cell r="DM31">
            <v>0</v>
          </cell>
          <cell r="DN31">
            <v>5342122.8517703936</v>
          </cell>
          <cell r="DO31">
            <v>5</v>
          </cell>
          <cell r="DP31">
            <v>5</v>
          </cell>
          <cell r="DQ31">
            <v>16.000000000000004</v>
          </cell>
          <cell r="DR31">
            <v>8.5</v>
          </cell>
          <cell r="DS31">
            <v>1</v>
          </cell>
          <cell r="DT31">
            <v>51.400000000000006</v>
          </cell>
        </row>
        <row r="32">
          <cell r="A32">
            <v>407</v>
          </cell>
          <cell r="B32" t="str">
            <v>Eliot-Hine MS</v>
          </cell>
          <cell r="C32" t="str">
            <v>MS</v>
          </cell>
          <cell r="D32">
            <v>6</v>
          </cell>
          <cell r="E32">
            <v>289</v>
          </cell>
          <cell r="F32">
            <v>0.61245674740484424</v>
          </cell>
          <cell r="G32">
            <v>177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0</v>
          </cell>
          <cell r="M32">
            <v>0.5</v>
          </cell>
          <cell r="N32">
            <v>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</v>
          </cell>
          <cell r="T32">
            <v>1</v>
          </cell>
          <cell r="U32">
            <v>3</v>
          </cell>
          <cell r="V32">
            <v>0.5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4.5999999999999996</v>
          </cell>
          <cell r="AP32">
            <v>4.3</v>
          </cell>
          <cell r="AQ32">
            <v>4.3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0.5</v>
          </cell>
          <cell r="AZ32">
            <v>2</v>
          </cell>
          <cell r="BA32">
            <v>9</v>
          </cell>
          <cell r="BB32">
            <v>5</v>
          </cell>
          <cell r="BC32">
            <v>1</v>
          </cell>
          <cell r="BD32">
            <v>0</v>
          </cell>
          <cell r="BE32">
            <v>0.22727272727272727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N32">
            <v>111231.64</v>
          </cell>
          <cell r="BO32">
            <v>1840.2</v>
          </cell>
          <cell r="BP32">
            <v>0</v>
          </cell>
          <cell r="BQ32">
            <v>1</v>
          </cell>
          <cell r="BR32">
            <v>0</v>
          </cell>
          <cell r="BS32">
            <v>1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1.999999999999996</v>
          </cell>
          <cell r="CL32">
            <v>1</v>
          </cell>
          <cell r="CM32">
            <v>23000</v>
          </cell>
          <cell r="CN32">
            <v>5000</v>
          </cell>
          <cell r="CO32">
            <v>299967.68</v>
          </cell>
          <cell r="CP32">
            <v>100000</v>
          </cell>
          <cell r="CQ32">
            <v>0</v>
          </cell>
          <cell r="CR32">
            <v>0</v>
          </cell>
          <cell r="CS32">
            <v>3540</v>
          </cell>
          <cell r="CT32">
            <v>0</v>
          </cell>
          <cell r="CU32">
            <v>25844.378645833334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28900</v>
          </cell>
          <cell r="DC32">
            <v>75549.864049345138</v>
          </cell>
          <cell r="DD32">
            <v>0</v>
          </cell>
          <cell r="DE32">
            <v>0</v>
          </cell>
          <cell r="DF32">
            <v>0</v>
          </cell>
          <cell r="DG32">
            <v>24163</v>
          </cell>
          <cell r="DH32">
            <v>0</v>
          </cell>
          <cell r="DJ32">
            <v>38999.999860301614</v>
          </cell>
          <cell r="DK32">
            <v>0</v>
          </cell>
          <cell r="DL32">
            <v>0</v>
          </cell>
          <cell r="DM32">
            <v>0</v>
          </cell>
          <cell r="DN32">
            <v>5330574.902266358</v>
          </cell>
          <cell r="DO32">
            <v>0</v>
          </cell>
          <cell r="DP32">
            <v>0</v>
          </cell>
          <cell r="DQ32">
            <v>13.2</v>
          </cell>
          <cell r="DR32">
            <v>11.727272727272727</v>
          </cell>
          <cell r="DS32">
            <v>5</v>
          </cell>
          <cell r="DT32">
            <v>46.927272727272722</v>
          </cell>
        </row>
        <row r="33">
          <cell r="A33">
            <v>471</v>
          </cell>
          <cell r="B33" t="str">
            <v>Ellington School of the Arts</v>
          </cell>
          <cell r="C33" t="str">
            <v>HS</v>
          </cell>
          <cell r="D33">
            <v>3</v>
          </cell>
          <cell r="E33">
            <v>558</v>
          </cell>
          <cell r="F33">
            <v>0.31899641577060933</v>
          </cell>
          <cell r="G33">
            <v>178</v>
          </cell>
          <cell r="H33">
            <v>1</v>
          </cell>
          <cell r="I33">
            <v>1</v>
          </cell>
          <cell r="J33">
            <v>1.9</v>
          </cell>
          <cell r="K33">
            <v>0</v>
          </cell>
          <cell r="L33">
            <v>2.5</v>
          </cell>
          <cell r="M33">
            <v>1</v>
          </cell>
          <cell r="N33">
            <v>1</v>
          </cell>
          <cell r="O33">
            <v>1.4</v>
          </cell>
          <cell r="P33">
            <v>1</v>
          </cell>
          <cell r="Q33">
            <v>1.0000004487061702</v>
          </cell>
          <cell r="R33">
            <v>0</v>
          </cell>
          <cell r="S33">
            <v>1</v>
          </cell>
          <cell r="T33">
            <v>1</v>
          </cell>
          <cell r="U33">
            <v>5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23.25</v>
          </cell>
          <cell r="AX33">
            <v>7.7499999999999609</v>
          </cell>
          <cell r="AY33">
            <v>1</v>
          </cell>
          <cell r="AZ33">
            <v>2</v>
          </cell>
          <cell r="BA33">
            <v>3</v>
          </cell>
          <cell r="BB33">
            <v>0</v>
          </cell>
          <cell r="BC33">
            <v>0</v>
          </cell>
          <cell r="BD33">
            <v>0</v>
          </cell>
          <cell r="BE33">
            <v>0.40909090909090912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N33">
            <v>0</v>
          </cell>
          <cell r="BO33">
            <v>0</v>
          </cell>
          <cell r="BP33">
            <v>13950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355889.44</v>
          </cell>
          <cell r="CP33">
            <v>0</v>
          </cell>
          <cell r="CQ33">
            <v>0</v>
          </cell>
          <cell r="CR33">
            <v>0</v>
          </cell>
          <cell r="CS33">
            <v>3560</v>
          </cell>
          <cell r="CT33">
            <v>0</v>
          </cell>
          <cell r="CU33">
            <v>77367.5</v>
          </cell>
          <cell r="CV33">
            <v>1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55800</v>
          </cell>
          <cell r="DC33">
            <v>96538.377918917249</v>
          </cell>
          <cell r="DD33">
            <v>0</v>
          </cell>
          <cell r="DE33">
            <v>1921348.19041715</v>
          </cell>
          <cell r="DF33">
            <v>0</v>
          </cell>
          <cell r="DG33">
            <v>0</v>
          </cell>
          <cell r="DH33">
            <v>0</v>
          </cell>
          <cell r="DJ33">
            <v>20580</v>
          </cell>
          <cell r="DK33">
            <v>0</v>
          </cell>
          <cell r="DL33">
            <v>0</v>
          </cell>
          <cell r="DM33">
            <v>400000</v>
          </cell>
          <cell r="DN33">
            <v>8941206.0498837195</v>
          </cell>
          <cell r="DO33">
            <v>0</v>
          </cell>
          <cell r="DP33">
            <v>0</v>
          </cell>
          <cell r="DQ33">
            <v>30.999999999999961</v>
          </cell>
          <cell r="DR33">
            <v>6.4090909090909092</v>
          </cell>
          <cell r="DS33">
            <v>0</v>
          </cell>
          <cell r="DT33">
            <v>58.209091357797035</v>
          </cell>
        </row>
        <row r="34">
          <cell r="A34">
            <v>318</v>
          </cell>
          <cell r="B34" t="str">
            <v>Excel Academy</v>
          </cell>
          <cell r="C34" t="str">
            <v>EC</v>
          </cell>
          <cell r="D34">
            <v>8</v>
          </cell>
          <cell r="E34">
            <v>462</v>
          </cell>
          <cell r="F34">
            <v>0.72943722943722944</v>
          </cell>
          <cell r="G34">
            <v>337</v>
          </cell>
          <cell r="H34">
            <v>1</v>
          </cell>
          <cell r="I34">
            <v>1</v>
          </cell>
          <cell r="J34">
            <v>1.3</v>
          </cell>
          <cell r="K34">
            <v>1</v>
          </cell>
          <cell r="L34">
            <v>0</v>
          </cell>
          <cell r="M34">
            <v>1</v>
          </cell>
          <cell r="N34">
            <v>1</v>
          </cell>
          <cell r="O34">
            <v>1.2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  <cell r="T34">
            <v>1</v>
          </cell>
          <cell r="U34">
            <v>2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3</v>
          </cell>
          <cell r="AC34">
            <v>3</v>
          </cell>
          <cell r="AD34">
            <v>1</v>
          </cell>
          <cell r="AE34">
            <v>1</v>
          </cell>
          <cell r="AF34">
            <v>3</v>
          </cell>
          <cell r="AG34">
            <v>3</v>
          </cell>
          <cell r="AH34">
            <v>3</v>
          </cell>
          <cell r="AI34">
            <v>3</v>
          </cell>
          <cell r="AJ34">
            <v>2</v>
          </cell>
          <cell r="AK34">
            <v>2</v>
          </cell>
          <cell r="AL34">
            <v>2</v>
          </cell>
          <cell r="AM34">
            <v>2</v>
          </cell>
          <cell r="AN34">
            <v>2.0000000000000027</v>
          </cell>
          <cell r="AO34">
            <v>2.1</v>
          </cell>
          <cell r="AP34">
            <v>1.9</v>
          </cell>
          <cell r="AQ34">
            <v>1.7999999999999998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3</v>
          </cell>
          <cell r="BA34">
            <v>8</v>
          </cell>
          <cell r="BB34">
            <v>4</v>
          </cell>
          <cell r="BC34">
            <v>0</v>
          </cell>
          <cell r="BD34">
            <v>0</v>
          </cell>
          <cell r="BE34">
            <v>9.0909090909090912E-2</v>
          </cell>
          <cell r="BF34">
            <v>0</v>
          </cell>
          <cell r="BG34">
            <v>0</v>
          </cell>
          <cell r="BH34">
            <v>5</v>
          </cell>
          <cell r="BI34">
            <v>5</v>
          </cell>
          <cell r="BJ34">
            <v>1</v>
          </cell>
          <cell r="BK34">
            <v>0</v>
          </cell>
          <cell r="BN34">
            <v>190450.17</v>
          </cell>
          <cell r="BO34">
            <v>3150.29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2</v>
          </cell>
          <cell r="CL34">
            <v>0</v>
          </cell>
          <cell r="CM34">
            <v>23000</v>
          </cell>
          <cell r="CN34">
            <v>5000</v>
          </cell>
          <cell r="CO34">
            <v>111843.51999999999</v>
          </cell>
          <cell r="CP34">
            <v>100000</v>
          </cell>
          <cell r="CQ34">
            <v>0</v>
          </cell>
          <cell r="CR34">
            <v>0</v>
          </cell>
          <cell r="CS34">
            <v>6740</v>
          </cell>
          <cell r="CT34">
            <v>0</v>
          </cell>
          <cell r="CU34">
            <v>28790.6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46200</v>
          </cell>
          <cell r="DC34">
            <v>104447.16017510724</v>
          </cell>
          <cell r="DD34">
            <v>0</v>
          </cell>
          <cell r="DE34">
            <v>0</v>
          </cell>
          <cell r="DF34">
            <v>13859</v>
          </cell>
          <cell r="DG34">
            <v>0</v>
          </cell>
          <cell r="DH34">
            <v>0</v>
          </cell>
          <cell r="DJ34">
            <v>32825.000179186463</v>
          </cell>
          <cell r="DK34">
            <v>0</v>
          </cell>
          <cell r="DL34">
            <v>0</v>
          </cell>
          <cell r="DM34">
            <v>90000</v>
          </cell>
          <cell r="DN34">
            <v>7269006.9934665402</v>
          </cell>
          <cell r="DO34">
            <v>10</v>
          </cell>
          <cell r="DP34">
            <v>10</v>
          </cell>
          <cell r="DQ34">
            <v>15.800000000000004</v>
          </cell>
          <cell r="DR34">
            <v>12.090909090909092</v>
          </cell>
          <cell r="DS34">
            <v>4</v>
          </cell>
          <cell r="DT34">
            <v>80.390909090909091</v>
          </cell>
        </row>
        <row r="35">
          <cell r="A35">
            <v>238</v>
          </cell>
          <cell r="B35" t="str">
            <v>Garfield ES</v>
          </cell>
          <cell r="C35" t="str">
            <v>ES</v>
          </cell>
          <cell r="D35">
            <v>8</v>
          </cell>
          <cell r="E35">
            <v>286</v>
          </cell>
          <cell r="F35">
            <v>0.79020979020979021</v>
          </cell>
          <cell r="G35">
            <v>226</v>
          </cell>
          <cell r="H35">
            <v>1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0.5</v>
          </cell>
          <cell r="N35">
            <v>1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1</v>
          </cell>
          <cell r="U35">
            <v>1</v>
          </cell>
          <cell r="V35">
            <v>0.5</v>
          </cell>
          <cell r="W35">
            <v>1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1</v>
          </cell>
          <cell r="AC35">
            <v>1</v>
          </cell>
          <cell r="AD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2</v>
          </cell>
          <cell r="AI35">
            <v>2</v>
          </cell>
          <cell r="AJ35">
            <v>2</v>
          </cell>
          <cell r="AK35">
            <v>2</v>
          </cell>
          <cell r="AL35">
            <v>2</v>
          </cell>
          <cell r="AM35">
            <v>2</v>
          </cell>
          <cell r="AN35">
            <v>3.000000000000004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</v>
          </cell>
          <cell r="AZ35">
            <v>1</v>
          </cell>
          <cell r="BA35">
            <v>6</v>
          </cell>
          <cell r="BB35">
            <v>6</v>
          </cell>
          <cell r="BC35">
            <v>0</v>
          </cell>
          <cell r="BD35">
            <v>0</v>
          </cell>
          <cell r="BE35">
            <v>9.0909090909090912E-2</v>
          </cell>
          <cell r="BF35">
            <v>0</v>
          </cell>
          <cell r="BG35">
            <v>0</v>
          </cell>
          <cell r="BH35">
            <v>3</v>
          </cell>
          <cell r="BI35">
            <v>3</v>
          </cell>
          <cell r="BJ35">
            <v>1</v>
          </cell>
          <cell r="BK35">
            <v>0</v>
          </cell>
          <cell r="BN35">
            <v>122312.18</v>
          </cell>
          <cell r="BO35">
            <v>2023.52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55921.759999999995</v>
          </cell>
          <cell r="CP35">
            <v>0</v>
          </cell>
          <cell r="CQ35">
            <v>0</v>
          </cell>
          <cell r="CR35">
            <v>0</v>
          </cell>
          <cell r="CS35">
            <v>9040</v>
          </cell>
          <cell r="CT35">
            <v>0</v>
          </cell>
          <cell r="CU35">
            <v>16535.982677165353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28600</v>
          </cell>
          <cell r="DC35">
            <v>64749.262830403102</v>
          </cell>
          <cell r="DD35">
            <v>0</v>
          </cell>
          <cell r="DE35">
            <v>0</v>
          </cell>
          <cell r="DF35">
            <v>13859</v>
          </cell>
          <cell r="DG35">
            <v>0</v>
          </cell>
          <cell r="DH35">
            <v>0</v>
          </cell>
          <cell r="DJ35">
            <v>26325.000116229057</v>
          </cell>
          <cell r="DK35">
            <v>0</v>
          </cell>
          <cell r="DL35">
            <v>0</v>
          </cell>
          <cell r="DM35">
            <v>0</v>
          </cell>
          <cell r="DN35">
            <v>4443400.0491270954</v>
          </cell>
          <cell r="DO35">
            <v>5</v>
          </cell>
          <cell r="DP35">
            <v>5</v>
          </cell>
          <cell r="DQ35">
            <v>11.000000000000004</v>
          </cell>
          <cell r="DR35">
            <v>8.0909090909090917</v>
          </cell>
          <cell r="DS35">
            <v>6</v>
          </cell>
          <cell r="DT35">
            <v>52.090909090909093</v>
          </cell>
        </row>
        <row r="36">
          <cell r="A36">
            <v>239</v>
          </cell>
          <cell r="B36" t="str">
            <v>Garrison ES</v>
          </cell>
          <cell r="C36" t="str">
            <v>ES</v>
          </cell>
          <cell r="D36">
            <v>2</v>
          </cell>
          <cell r="E36">
            <v>304</v>
          </cell>
          <cell r="F36">
            <v>0.40789473684210525</v>
          </cell>
          <cell r="G36">
            <v>124</v>
          </cell>
          <cell r="H36">
            <v>1</v>
          </cell>
          <cell r="I36">
            <v>1</v>
          </cell>
          <cell r="J36">
            <v>0.8</v>
          </cell>
          <cell r="K36">
            <v>0</v>
          </cell>
          <cell r="L36">
            <v>0</v>
          </cell>
          <cell r="M36">
            <v>1</v>
          </cell>
          <cell r="N36">
            <v>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</v>
          </cell>
          <cell r="T36">
            <v>1</v>
          </cell>
          <cell r="U36">
            <v>2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5</v>
          </cell>
          <cell r="AE36">
            <v>6</v>
          </cell>
          <cell r="AF36">
            <v>0</v>
          </cell>
          <cell r="AG36">
            <v>0</v>
          </cell>
          <cell r="AH36">
            <v>2</v>
          </cell>
          <cell r="AI36">
            <v>2</v>
          </cell>
          <cell r="AJ36">
            <v>2</v>
          </cell>
          <cell r="AK36">
            <v>2</v>
          </cell>
          <cell r="AL36">
            <v>2</v>
          </cell>
          <cell r="AM36">
            <v>2</v>
          </cell>
          <cell r="AN36">
            <v>1.0000000000000013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0.5</v>
          </cell>
          <cell r="AZ36">
            <v>1</v>
          </cell>
          <cell r="BA36">
            <v>7</v>
          </cell>
          <cell r="BB36">
            <v>6</v>
          </cell>
          <cell r="BC36">
            <v>0</v>
          </cell>
          <cell r="BD36">
            <v>0</v>
          </cell>
          <cell r="BE36">
            <v>4.5</v>
          </cell>
          <cell r="BF36">
            <v>0</v>
          </cell>
          <cell r="BG36">
            <v>0</v>
          </cell>
          <cell r="BH36">
            <v>3</v>
          </cell>
          <cell r="BI36">
            <v>3</v>
          </cell>
          <cell r="BJ36">
            <v>1</v>
          </cell>
          <cell r="BK36">
            <v>0</v>
          </cell>
          <cell r="BN36">
            <v>124016.88</v>
          </cell>
          <cell r="BO36">
            <v>2051.7199999999998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55921.759999999995</v>
          </cell>
          <cell r="CP36">
            <v>0</v>
          </cell>
          <cell r="CQ36">
            <v>0</v>
          </cell>
          <cell r="CR36">
            <v>0</v>
          </cell>
          <cell r="CS36">
            <v>2480</v>
          </cell>
          <cell r="CT36">
            <v>0</v>
          </cell>
          <cell r="CU36">
            <v>17642.337078651686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30400</v>
          </cell>
          <cell r="DC36">
            <v>79510.629676534285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J36">
            <v>4050.0000519677997</v>
          </cell>
          <cell r="DK36">
            <v>0</v>
          </cell>
          <cell r="DL36">
            <v>0</v>
          </cell>
          <cell r="DM36">
            <v>0</v>
          </cell>
          <cell r="DN36">
            <v>5336961.7539210841</v>
          </cell>
          <cell r="DO36">
            <v>7</v>
          </cell>
          <cell r="DP36">
            <v>8</v>
          </cell>
          <cell r="DQ36">
            <v>9.0000000000000018</v>
          </cell>
          <cell r="DR36">
            <v>13</v>
          </cell>
          <cell r="DS36">
            <v>6</v>
          </cell>
          <cell r="DT36">
            <v>62.8</v>
          </cell>
        </row>
        <row r="37">
          <cell r="A37">
            <v>227</v>
          </cell>
          <cell r="B37" t="str">
            <v>H.D. Cooke ES</v>
          </cell>
          <cell r="C37" t="str">
            <v>ES</v>
          </cell>
          <cell r="D37">
            <v>1</v>
          </cell>
          <cell r="E37">
            <v>401</v>
          </cell>
          <cell r="F37">
            <v>0.51122194513715713</v>
          </cell>
          <cell r="G37">
            <v>205</v>
          </cell>
          <cell r="H37">
            <v>1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1</v>
          </cell>
          <cell r="N37">
            <v>1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  <cell r="T37">
            <v>1</v>
          </cell>
          <cell r="U37">
            <v>2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1.4999999999999973</v>
          </cell>
          <cell r="AA37">
            <v>0.5</v>
          </cell>
          <cell r="AB37">
            <v>2</v>
          </cell>
          <cell r="AC37">
            <v>2</v>
          </cell>
          <cell r="AD37">
            <v>0</v>
          </cell>
          <cell r="AE37">
            <v>0</v>
          </cell>
          <cell r="AF37">
            <v>3</v>
          </cell>
          <cell r="AG37">
            <v>3</v>
          </cell>
          <cell r="AH37">
            <v>3</v>
          </cell>
          <cell r="AI37">
            <v>3</v>
          </cell>
          <cell r="AJ37">
            <v>3</v>
          </cell>
          <cell r="AK37">
            <v>3</v>
          </cell>
          <cell r="AL37">
            <v>2</v>
          </cell>
          <cell r="AM37">
            <v>2</v>
          </cell>
          <cell r="AN37">
            <v>2.0000000000000027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0.5</v>
          </cell>
          <cell r="AZ37">
            <v>2</v>
          </cell>
          <cell r="BA37">
            <v>7</v>
          </cell>
          <cell r="BB37">
            <v>4</v>
          </cell>
          <cell r="BC37">
            <v>0</v>
          </cell>
          <cell r="BD37">
            <v>0</v>
          </cell>
          <cell r="BE37">
            <v>9</v>
          </cell>
          <cell r="BF37">
            <v>0</v>
          </cell>
          <cell r="BG37">
            <v>1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N37">
            <v>173453.16</v>
          </cell>
          <cell r="BO37">
            <v>2869.59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55921.759999999995</v>
          </cell>
          <cell r="CP37">
            <v>0</v>
          </cell>
          <cell r="CQ37">
            <v>0</v>
          </cell>
          <cell r="CR37">
            <v>0</v>
          </cell>
          <cell r="CS37">
            <v>4100</v>
          </cell>
          <cell r="CT37">
            <v>0</v>
          </cell>
          <cell r="CU37">
            <v>22994.201587301588</v>
          </cell>
          <cell r="CV37">
            <v>0</v>
          </cell>
          <cell r="CW37">
            <v>0</v>
          </cell>
          <cell r="CX37">
            <v>0</v>
          </cell>
          <cell r="CY37">
            <v>1</v>
          </cell>
          <cell r="CZ37">
            <v>0</v>
          </cell>
          <cell r="DA37">
            <v>0</v>
          </cell>
          <cell r="DB37">
            <v>40100</v>
          </cell>
          <cell r="DC37">
            <v>101965.8263388106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J37">
            <v>10575</v>
          </cell>
          <cell r="DK37">
            <v>0</v>
          </cell>
          <cell r="DL37">
            <v>0</v>
          </cell>
          <cell r="DM37">
            <v>0</v>
          </cell>
          <cell r="DN37">
            <v>6859345.6525784163</v>
          </cell>
          <cell r="DO37">
            <v>8</v>
          </cell>
          <cell r="DP37">
            <v>8</v>
          </cell>
          <cell r="DQ37">
            <v>12.000000000000004</v>
          </cell>
          <cell r="DR37">
            <v>19.5</v>
          </cell>
          <cell r="DS37">
            <v>4</v>
          </cell>
          <cell r="DT37">
            <v>68.5</v>
          </cell>
        </row>
        <row r="38">
          <cell r="A38">
            <v>246</v>
          </cell>
          <cell r="B38" t="str">
            <v>Hardy MS</v>
          </cell>
          <cell r="C38" t="str">
            <v>MS</v>
          </cell>
          <cell r="D38">
            <v>2</v>
          </cell>
          <cell r="E38">
            <v>505</v>
          </cell>
          <cell r="F38">
            <v>0.18613861386138614</v>
          </cell>
          <cell r="G38">
            <v>94</v>
          </cell>
          <cell r="H38">
            <v>1</v>
          </cell>
          <cell r="I38">
            <v>1</v>
          </cell>
          <cell r="J38">
            <v>1.7</v>
          </cell>
          <cell r="K38">
            <v>1.3</v>
          </cell>
          <cell r="L38">
            <v>0</v>
          </cell>
          <cell r="M38">
            <v>1</v>
          </cell>
          <cell r="N38">
            <v>1</v>
          </cell>
          <cell r="O38">
            <v>1.3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1</v>
          </cell>
          <cell r="U38">
            <v>3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7.7</v>
          </cell>
          <cell r="AP38">
            <v>7.7</v>
          </cell>
          <cell r="AQ38">
            <v>7.5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1</v>
          </cell>
          <cell r="AZ38">
            <v>2</v>
          </cell>
          <cell r="BA38">
            <v>9</v>
          </cell>
          <cell r="BB38">
            <v>4</v>
          </cell>
          <cell r="BC38">
            <v>0</v>
          </cell>
          <cell r="BD38">
            <v>0</v>
          </cell>
          <cell r="BE38">
            <v>1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11850</v>
          </cell>
          <cell r="BQ38">
            <v>0</v>
          </cell>
          <cell r="BR38">
            <v>1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3</v>
          </cell>
          <cell r="CL38">
            <v>0</v>
          </cell>
          <cell r="CM38">
            <v>23000</v>
          </cell>
          <cell r="CN38">
            <v>5000</v>
          </cell>
          <cell r="CO38">
            <v>244045.91999999998</v>
          </cell>
          <cell r="CP38">
            <v>100000</v>
          </cell>
          <cell r="CQ38">
            <v>0</v>
          </cell>
          <cell r="CR38">
            <v>0</v>
          </cell>
          <cell r="CS38">
            <v>0</v>
          </cell>
          <cell r="CT38">
            <v>77760</v>
          </cell>
          <cell r="CU38">
            <v>37847.128865979379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50500</v>
          </cell>
          <cell r="DC38">
            <v>97373.068615894415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J38">
            <v>15074.999956414104</v>
          </cell>
          <cell r="DK38">
            <v>0</v>
          </cell>
          <cell r="DL38">
            <v>0</v>
          </cell>
          <cell r="DM38">
            <v>0</v>
          </cell>
          <cell r="DN38">
            <v>6532707.8016553326</v>
          </cell>
          <cell r="DO38">
            <v>0</v>
          </cell>
          <cell r="DP38">
            <v>0</v>
          </cell>
          <cell r="DQ38">
            <v>22.9</v>
          </cell>
          <cell r="DR38">
            <v>13</v>
          </cell>
          <cell r="DS38">
            <v>4</v>
          </cell>
          <cell r="DT38">
            <v>58.2</v>
          </cell>
        </row>
        <row r="39">
          <cell r="A39">
            <v>413</v>
          </cell>
          <cell r="B39" t="str">
            <v>Hart MS</v>
          </cell>
          <cell r="C39" t="str">
            <v>MS</v>
          </cell>
          <cell r="D39">
            <v>8</v>
          </cell>
          <cell r="E39">
            <v>453</v>
          </cell>
          <cell r="F39">
            <v>0.67770419426048567</v>
          </cell>
          <cell r="G39">
            <v>307</v>
          </cell>
          <cell r="H39">
            <v>1</v>
          </cell>
          <cell r="I39">
            <v>1</v>
          </cell>
          <cell r="J39">
            <v>1.5</v>
          </cell>
          <cell r="K39">
            <v>1.1000000000000001</v>
          </cell>
          <cell r="L39">
            <v>0</v>
          </cell>
          <cell r="M39">
            <v>1</v>
          </cell>
          <cell r="N39">
            <v>1</v>
          </cell>
          <cell r="O39">
            <v>1.1000000000000001</v>
          </cell>
          <cell r="P39">
            <v>0</v>
          </cell>
          <cell r="Q39">
            <v>1.0000004487061702</v>
          </cell>
          <cell r="R39">
            <v>0</v>
          </cell>
          <cell r="S39">
            <v>1</v>
          </cell>
          <cell r="T39">
            <v>1</v>
          </cell>
          <cell r="U39">
            <v>5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7.3</v>
          </cell>
          <cell r="AP39">
            <v>6.5</v>
          </cell>
          <cell r="AQ39">
            <v>6.9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</v>
          </cell>
          <cell r="AZ39">
            <v>3</v>
          </cell>
          <cell r="BA39">
            <v>10</v>
          </cell>
          <cell r="BB39">
            <v>6</v>
          </cell>
          <cell r="BC39">
            <v>1</v>
          </cell>
          <cell r="BD39">
            <v>0</v>
          </cell>
          <cell r="BE39">
            <v>0.31818181818181818</v>
          </cell>
          <cell r="BF39">
            <v>0</v>
          </cell>
          <cell r="BG39">
            <v>0</v>
          </cell>
          <cell r="BH39">
            <v>3</v>
          </cell>
          <cell r="BI39">
            <v>3</v>
          </cell>
          <cell r="BJ39">
            <v>1</v>
          </cell>
          <cell r="BK39">
            <v>0</v>
          </cell>
          <cell r="BN39">
            <v>182402.83</v>
          </cell>
          <cell r="BO39">
            <v>3017.65</v>
          </cell>
          <cell r="BP39">
            <v>0</v>
          </cell>
          <cell r="BQ39">
            <v>0</v>
          </cell>
          <cell r="BR39">
            <v>0</v>
          </cell>
          <cell r="BS39">
            <v>1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3</v>
          </cell>
          <cell r="CL39">
            <v>0</v>
          </cell>
          <cell r="CM39">
            <v>23000</v>
          </cell>
          <cell r="CN39">
            <v>5000</v>
          </cell>
          <cell r="CO39">
            <v>367238.58</v>
          </cell>
          <cell r="CP39">
            <v>100000</v>
          </cell>
          <cell r="CQ39">
            <v>0</v>
          </cell>
          <cell r="CR39">
            <v>0</v>
          </cell>
          <cell r="CS39">
            <v>6140</v>
          </cell>
          <cell r="CT39">
            <v>0</v>
          </cell>
          <cell r="CU39">
            <v>34271.973303167426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45300</v>
          </cell>
          <cell r="DC39">
            <v>98810.10655900542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J39">
            <v>64124.998100101948</v>
          </cell>
          <cell r="DK39">
            <v>0</v>
          </cell>
          <cell r="DL39">
            <v>0</v>
          </cell>
          <cell r="DM39">
            <v>50000</v>
          </cell>
          <cell r="DN39">
            <v>7084599.8372793803</v>
          </cell>
          <cell r="DO39">
            <v>0</v>
          </cell>
          <cell r="DP39">
            <v>0</v>
          </cell>
          <cell r="DQ39">
            <v>20.700000000000003</v>
          </cell>
          <cell r="DR39">
            <v>14.318181818181818</v>
          </cell>
          <cell r="DS39">
            <v>6</v>
          </cell>
          <cell r="DT39">
            <v>69.718182266887993</v>
          </cell>
        </row>
        <row r="40">
          <cell r="A40">
            <v>258</v>
          </cell>
          <cell r="B40" t="str">
            <v>Hearst ES</v>
          </cell>
          <cell r="C40" t="str">
            <v>ES</v>
          </cell>
          <cell r="D40">
            <v>3</v>
          </cell>
          <cell r="E40">
            <v>356</v>
          </cell>
          <cell r="F40">
            <v>6.741573033707865E-2</v>
          </cell>
          <cell r="G40">
            <v>24</v>
          </cell>
          <cell r="H40">
            <v>1</v>
          </cell>
          <cell r="I40">
            <v>1</v>
          </cell>
          <cell r="J40">
            <v>0.89999999999999991</v>
          </cell>
          <cell r="K40">
            <v>0</v>
          </cell>
          <cell r="L40">
            <v>0</v>
          </cell>
          <cell r="M40">
            <v>1</v>
          </cell>
          <cell r="N40">
            <v>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1</v>
          </cell>
          <cell r="U40">
            <v>2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2</v>
          </cell>
          <cell r="AG40">
            <v>2</v>
          </cell>
          <cell r="AH40">
            <v>3</v>
          </cell>
          <cell r="AI40">
            <v>3</v>
          </cell>
          <cell r="AJ40">
            <v>3</v>
          </cell>
          <cell r="AK40">
            <v>2</v>
          </cell>
          <cell r="AL40">
            <v>3</v>
          </cell>
          <cell r="AM40">
            <v>2</v>
          </cell>
          <cell r="AN40">
            <v>2.0000000000000027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</v>
          </cell>
          <cell r="AZ40">
            <v>1</v>
          </cell>
          <cell r="BA40">
            <v>6</v>
          </cell>
          <cell r="BB40">
            <v>6</v>
          </cell>
          <cell r="BC40">
            <v>0</v>
          </cell>
          <cell r="BD40">
            <v>0</v>
          </cell>
          <cell r="BE40">
            <v>4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N40">
            <v>0</v>
          </cell>
          <cell r="BO40">
            <v>0</v>
          </cell>
          <cell r="BP40">
            <v>8500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55921.759999999995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18130.348837209302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35600</v>
          </cell>
          <cell r="DC40">
            <v>78143.063506125633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J40">
            <v>3325.0001147389412</v>
          </cell>
          <cell r="DK40">
            <v>0</v>
          </cell>
          <cell r="DL40">
            <v>0</v>
          </cell>
          <cell r="DM40">
            <v>0</v>
          </cell>
          <cell r="DN40">
            <v>5053226.6014099764</v>
          </cell>
          <cell r="DO40">
            <v>5</v>
          </cell>
          <cell r="DP40">
            <v>5</v>
          </cell>
          <cell r="DQ40">
            <v>12.000000000000004</v>
          </cell>
          <cell r="DR40">
            <v>12</v>
          </cell>
          <cell r="DS40">
            <v>6</v>
          </cell>
          <cell r="DT40">
            <v>52.9</v>
          </cell>
        </row>
        <row r="41">
          <cell r="A41">
            <v>249</v>
          </cell>
          <cell r="B41" t="str">
            <v>Hendley ES</v>
          </cell>
          <cell r="C41" t="str">
            <v>ES</v>
          </cell>
          <cell r="D41">
            <v>8</v>
          </cell>
          <cell r="E41">
            <v>341</v>
          </cell>
          <cell r="F41">
            <v>0.90322580645161288</v>
          </cell>
          <cell r="G41">
            <v>308</v>
          </cell>
          <cell r="H41">
            <v>1</v>
          </cell>
          <cell r="I41">
            <v>1</v>
          </cell>
          <cell r="J41">
            <v>0.89999999999999991</v>
          </cell>
          <cell r="K41">
            <v>0</v>
          </cell>
          <cell r="L41">
            <v>0</v>
          </cell>
          <cell r="M41">
            <v>1</v>
          </cell>
          <cell r="N41">
            <v>1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</v>
          </cell>
          <cell r="T41">
            <v>1</v>
          </cell>
          <cell r="U41">
            <v>2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0</v>
          </cell>
          <cell r="AA41">
            <v>0</v>
          </cell>
          <cell r="AB41">
            <v>2</v>
          </cell>
          <cell r="AC41">
            <v>2</v>
          </cell>
          <cell r="AD41">
            <v>0</v>
          </cell>
          <cell r="AE41">
            <v>0</v>
          </cell>
          <cell r="AF41">
            <v>2</v>
          </cell>
          <cell r="AG41">
            <v>2</v>
          </cell>
          <cell r="AH41">
            <v>3</v>
          </cell>
          <cell r="AI41">
            <v>3</v>
          </cell>
          <cell r="AJ41">
            <v>3</v>
          </cell>
          <cell r="AK41">
            <v>2</v>
          </cell>
          <cell r="AL41">
            <v>3</v>
          </cell>
          <cell r="AM41">
            <v>2</v>
          </cell>
          <cell r="AN41">
            <v>2.0000000000000027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</v>
          </cell>
          <cell r="AZ41">
            <v>2</v>
          </cell>
          <cell r="BA41">
            <v>4</v>
          </cell>
          <cell r="BB41">
            <v>0</v>
          </cell>
          <cell r="BC41">
            <v>0</v>
          </cell>
          <cell r="BD41">
            <v>0</v>
          </cell>
          <cell r="BE41">
            <v>9.0909090909090912E-2</v>
          </cell>
          <cell r="BF41">
            <v>0</v>
          </cell>
          <cell r="BG41">
            <v>0</v>
          </cell>
          <cell r="BH41">
            <v>4</v>
          </cell>
          <cell r="BI41">
            <v>4</v>
          </cell>
          <cell r="BJ41">
            <v>1</v>
          </cell>
          <cell r="BK41">
            <v>0</v>
          </cell>
          <cell r="BN41">
            <v>151718.25</v>
          </cell>
          <cell r="BO41">
            <v>2510.0100000000002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111843.51999999999</v>
          </cell>
          <cell r="CP41">
            <v>0</v>
          </cell>
          <cell r="CQ41">
            <v>0</v>
          </cell>
          <cell r="CR41">
            <v>0</v>
          </cell>
          <cell r="CS41">
            <v>12320</v>
          </cell>
          <cell r="CT41">
            <v>0</v>
          </cell>
          <cell r="CU41">
            <v>19213.053235908141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34100</v>
          </cell>
          <cell r="DC41">
            <v>70797.641072516111</v>
          </cell>
          <cell r="DD41">
            <v>0</v>
          </cell>
          <cell r="DE41">
            <v>0</v>
          </cell>
          <cell r="DF41">
            <v>13859</v>
          </cell>
          <cell r="DG41">
            <v>0</v>
          </cell>
          <cell r="DH41">
            <v>0</v>
          </cell>
          <cell r="DJ41">
            <v>38624.999776482582</v>
          </cell>
          <cell r="DK41">
            <v>0</v>
          </cell>
          <cell r="DL41">
            <v>0</v>
          </cell>
          <cell r="DM41">
            <v>475000</v>
          </cell>
          <cell r="DN41">
            <v>5424015.4848001897</v>
          </cell>
          <cell r="DO41">
            <v>7</v>
          </cell>
          <cell r="DP41">
            <v>7</v>
          </cell>
          <cell r="DQ41">
            <v>12.000000000000004</v>
          </cell>
          <cell r="DR41">
            <v>7.0909090909090908</v>
          </cell>
          <cell r="DS41">
            <v>0</v>
          </cell>
          <cell r="DT41">
            <v>54.990909090909092</v>
          </cell>
        </row>
        <row r="42">
          <cell r="A42">
            <v>251</v>
          </cell>
          <cell r="B42" t="str">
            <v>Houston ES</v>
          </cell>
          <cell r="C42" t="str">
            <v>ES</v>
          </cell>
          <cell r="D42">
            <v>7</v>
          </cell>
          <cell r="E42">
            <v>297</v>
          </cell>
          <cell r="F42">
            <v>0.6835016835016835</v>
          </cell>
          <cell r="G42">
            <v>203</v>
          </cell>
          <cell r="H42">
            <v>1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0.5</v>
          </cell>
          <cell r="N42">
            <v>1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1</v>
          </cell>
          <cell r="U42">
            <v>1</v>
          </cell>
          <cell r="V42">
            <v>0.5</v>
          </cell>
          <cell r="W42">
            <v>1</v>
          </cell>
          <cell r="X42">
            <v>1</v>
          </cell>
          <cell r="Y42">
            <v>1</v>
          </cell>
          <cell r="Z42">
            <v>0</v>
          </cell>
          <cell r="AA42">
            <v>0</v>
          </cell>
          <cell r="AB42">
            <v>2</v>
          </cell>
          <cell r="AC42">
            <v>2</v>
          </cell>
          <cell r="AD42">
            <v>0</v>
          </cell>
          <cell r="AE42">
            <v>0</v>
          </cell>
          <cell r="AF42">
            <v>2</v>
          </cell>
          <cell r="AG42">
            <v>2</v>
          </cell>
          <cell r="AH42">
            <v>2</v>
          </cell>
          <cell r="AI42">
            <v>2</v>
          </cell>
          <cell r="AJ42">
            <v>2</v>
          </cell>
          <cell r="AK42">
            <v>2</v>
          </cell>
          <cell r="AL42">
            <v>2</v>
          </cell>
          <cell r="AM42">
            <v>2</v>
          </cell>
          <cell r="AN42">
            <v>2.0000000000000027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1</v>
          </cell>
          <cell r="AZ42">
            <v>1</v>
          </cell>
          <cell r="BA42">
            <v>9</v>
          </cell>
          <cell r="BB42">
            <v>12</v>
          </cell>
          <cell r="BC42">
            <v>0</v>
          </cell>
          <cell r="BD42">
            <v>1</v>
          </cell>
          <cell r="BE42">
            <v>1</v>
          </cell>
          <cell r="BF42">
            <v>0</v>
          </cell>
          <cell r="BG42">
            <v>0</v>
          </cell>
          <cell r="BH42">
            <v>3</v>
          </cell>
          <cell r="BI42">
            <v>3</v>
          </cell>
          <cell r="BJ42">
            <v>1</v>
          </cell>
          <cell r="BK42">
            <v>0</v>
          </cell>
          <cell r="BN42">
            <v>116771.91</v>
          </cell>
          <cell r="BO42">
            <v>1931.86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111843.51999999999</v>
          </cell>
          <cell r="CP42">
            <v>0</v>
          </cell>
          <cell r="CQ42">
            <v>0</v>
          </cell>
          <cell r="CR42">
            <v>0</v>
          </cell>
          <cell r="CS42">
            <v>4060</v>
          </cell>
          <cell r="CT42">
            <v>49680</v>
          </cell>
          <cell r="CU42">
            <v>16904.447494033411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29700</v>
          </cell>
          <cell r="DC42">
            <v>78130.409745841433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J42">
            <v>17224.999457597733</v>
          </cell>
          <cell r="DK42">
            <v>0</v>
          </cell>
          <cell r="DL42">
            <v>0</v>
          </cell>
          <cell r="DM42">
            <v>0</v>
          </cell>
          <cell r="DN42">
            <v>5311727.6278056353</v>
          </cell>
          <cell r="DO42">
            <v>6</v>
          </cell>
          <cell r="DP42">
            <v>6</v>
          </cell>
          <cell r="DQ42">
            <v>10.000000000000004</v>
          </cell>
          <cell r="DR42">
            <v>12</v>
          </cell>
          <cell r="DS42">
            <v>12</v>
          </cell>
          <cell r="DT42">
            <v>64</v>
          </cell>
        </row>
        <row r="43">
          <cell r="A43">
            <v>252</v>
          </cell>
          <cell r="B43" t="str">
            <v>Hyde-Addison ES</v>
          </cell>
          <cell r="C43" t="str">
            <v>ES</v>
          </cell>
          <cell r="D43">
            <v>2</v>
          </cell>
          <cell r="E43">
            <v>401</v>
          </cell>
          <cell r="F43">
            <v>0.10224438902743142</v>
          </cell>
          <cell r="G43">
            <v>41</v>
          </cell>
          <cell r="H43">
            <v>1</v>
          </cell>
          <cell r="I43">
            <v>1</v>
          </cell>
          <cell r="J43">
            <v>1</v>
          </cell>
          <cell r="K43">
            <v>0</v>
          </cell>
          <cell r="L43">
            <v>0</v>
          </cell>
          <cell r="M43">
            <v>1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1</v>
          </cell>
          <cell r="U43">
            <v>2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1.5</v>
          </cell>
          <cell r="AA43">
            <v>0</v>
          </cell>
          <cell r="AB43">
            <v>1</v>
          </cell>
          <cell r="AC43">
            <v>1</v>
          </cell>
          <cell r="AD43">
            <v>0</v>
          </cell>
          <cell r="AE43">
            <v>0</v>
          </cell>
          <cell r="AF43">
            <v>2</v>
          </cell>
          <cell r="AG43">
            <v>2</v>
          </cell>
          <cell r="AH43">
            <v>3</v>
          </cell>
          <cell r="AI43">
            <v>3</v>
          </cell>
          <cell r="AJ43">
            <v>3</v>
          </cell>
          <cell r="AK43">
            <v>3</v>
          </cell>
          <cell r="AL43">
            <v>3</v>
          </cell>
          <cell r="AM43">
            <v>2</v>
          </cell>
          <cell r="AN43">
            <v>2.0000000000000027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0.5</v>
          </cell>
          <cell r="AZ43">
            <v>1</v>
          </cell>
          <cell r="BA43">
            <v>3</v>
          </cell>
          <cell r="BB43">
            <v>0</v>
          </cell>
          <cell r="BC43">
            <v>0</v>
          </cell>
          <cell r="BD43">
            <v>0</v>
          </cell>
          <cell r="BE43">
            <v>2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N43">
            <v>0</v>
          </cell>
          <cell r="BO43">
            <v>0</v>
          </cell>
          <cell r="BP43">
            <v>9425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111843.51999999999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20105.037688442211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40100</v>
          </cell>
          <cell r="DC43">
            <v>72850.741363212903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J43">
            <v>4374.999950453639</v>
          </cell>
          <cell r="DK43">
            <v>0</v>
          </cell>
          <cell r="DL43">
            <v>0</v>
          </cell>
          <cell r="DM43">
            <v>0</v>
          </cell>
          <cell r="DN43">
            <v>4783590.0669035306</v>
          </cell>
          <cell r="DO43">
            <v>6</v>
          </cell>
          <cell r="DP43">
            <v>6</v>
          </cell>
          <cell r="DQ43">
            <v>13.000000000000004</v>
          </cell>
          <cell r="DR43">
            <v>6.5</v>
          </cell>
          <cell r="DS43">
            <v>0</v>
          </cell>
          <cell r="DT43">
            <v>47</v>
          </cell>
        </row>
        <row r="44">
          <cell r="A44">
            <v>950</v>
          </cell>
          <cell r="B44" t="str">
            <v>Inspiring Youth Program</v>
          </cell>
          <cell r="C44" t="str">
            <v>Alt</v>
          </cell>
          <cell r="D44">
            <v>7</v>
          </cell>
          <cell r="E44">
            <v>44</v>
          </cell>
          <cell r="F44">
            <v>0</v>
          </cell>
          <cell r="G44">
            <v>0</v>
          </cell>
          <cell r="H44">
            <v>0</v>
          </cell>
          <cell r="I44">
            <v>0.5</v>
          </cell>
          <cell r="J44">
            <v>0</v>
          </cell>
          <cell r="K44">
            <v>0</v>
          </cell>
          <cell r="L44">
            <v>1</v>
          </cell>
          <cell r="M44">
            <v>0.5</v>
          </cell>
          <cell r="N44">
            <v>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0.5</v>
          </cell>
          <cell r="W44">
            <v>0</v>
          </cell>
          <cell r="X44">
            <v>0</v>
          </cell>
          <cell r="Y44">
            <v>0</v>
          </cell>
          <cell r="Z44">
            <v>0.5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</v>
          </cell>
          <cell r="AS44">
            <v>1</v>
          </cell>
          <cell r="AT44">
            <v>1</v>
          </cell>
          <cell r="AU44">
            <v>1</v>
          </cell>
          <cell r="AV44">
            <v>0</v>
          </cell>
          <cell r="AW44">
            <v>0</v>
          </cell>
          <cell r="AX44">
            <v>0</v>
          </cell>
          <cell r="AY44">
            <v>0.5</v>
          </cell>
          <cell r="AZ44">
            <v>2</v>
          </cell>
          <cell r="BA44">
            <v>5</v>
          </cell>
          <cell r="BB44">
            <v>0</v>
          </cell>
          <cell r="BC44">
            <v>0</v>
          </cell>
          <cell r="BD44">
            <v>0</v>
          </cell>
          <cell r="BE44">
            <v>9.0909090909090912E-2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25000</v>
          </cell>
          <cell r="BN44">
            <v>0</v>
          </cell>
          <cell r="BO44">
            <v>0</v>
          </cell>
          <cell r="BP44">
            <v>1100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7439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4400</v>
          </cell>
          <cell r="DC44">
            <v>27064.836255950602</v>
          </cell>
          <cell r="DD44">
            <v>0</v>
          </cell>
          <cell r="DE44">
            <v>186871.27068881001</v>
          </cell>
          <cell r="DF44">
            <v>0</v>
          </cell>
          <cell r="DG44">
            <v>0</v>
          </cell>
          <cell r="DH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1932920.837128028</v>
          </cell>
          <cell r="DO44">
            <v>0</v>
          </cell>
          <cell r="DP44">
            <v>0</v>
          </cell>
          <cell r="DQ44">
            <v>4</v>
          </cell>
          <cell r="DR44">
            <v>7.5909090909090908</v>
          </cell>
          <cell r="DS44">
            <v>0</v>
          </cell>
          <cell r="DT44">
            <v>15.590909090909092</v>
          </cell>
        </row>
        <row r="45">
          <cell r="A45">
            <v>339</v>
          </cell>
          <cell r="B45" t="str">
            <v>J.O. Wilson ES</v>
          </cell>
          <cell r="C45" t="str">
            <v>ES</v>
          </cell>
          <cell r="D45">
            <v>6</v>
          </cell>
          <cell r="E45">
            <v>455</v>
          </cell>
          <cell r="F45">
            <v>0.49890109890109891</v>
          </cell>
          <cell r="G45">
            <v>227</v>
          </cell>
          <cell r="H45">
            <v>1</v>
          </cell>
          <cell r="I45">
            <v>1</v>
          </cell>
          <cell r="J45">
            <v>1.1000000000000001</v>
          </cell>
          <cell r="K45">
            <v>0</v>
          </cell>
          <cell r="L45">
            <v>0</v>
          </cell>
          <cell r="M45">
            <v>1</v>
          </cell>
          <cell r="N45">
            <v>1</v>
          </cell>
          <cell r="O45">
            <v>1.1000000000000001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  <cell r="T45">
            <v>1</v>
          </cell>
          <cell r="U45">
            <v>2</v>
          </cell>
          <cell r="V45">
            <v>1</v>
          </cell>
          <cell r="W45">
            <v>1</v>
          </cell>
          <cell r="X45">
            <v>1</v>
          </cell>
          <cell r="Y45">
            <v>1</v>
          </cell>
          <cell r="Z45">
            <v>1.5</v>
          </cell>
          <cell r="AA45">
            <v>0</v>
          </cell>
          <cell r="AB45">
            <v>3</v>
          </cell>
          <cell r="AC45">
            <v>3</v>
          </cell>
          <cell r="AD45">
            <v>1</v>
          </cell>
          <cell r="AE45">
            <v>2</v>
          </cell>
          <cell r="AF45">
            <v>3</v>
          </cell>
          <cell r="AG45">
            <v>3</v>
          </cell>
          <cell r="AH45">
            <v>4</v>
          </cell>
          <cell r="AI45">
            <v>4</v>
          </cell>
          <cell r="AJ45">
            <v>3</v>
          </cell>
          <cell r="AK45">
            <v>3</v>
          </cell>
          <cell r="AL45">
            <v>3</v>
          </cell>
          <cell r="AM45">
            <v>3</v>
          </cell>
          <cell r="AN45">
            <v>3.000000000000004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1</v>
          </cell>
          <cell r="AZ45">
            <v>2</v>
          </cell>
          <cell r="BA45">
            <v>9</v>
          </cell>
          <cell r="BB45">
            <v>3</v>
          </cell>
          <cell r="BC45">
            <v>0</v>
          </cell>
          <cell r="BD45">
            <v>0</v>
          </cell>
          <cell r="BE45">
            <v>1</v>
          </cell>
          <cell r="BF45">
            <v>0</v>
          </cell>
          <cell r="BG45">
            <v>0</v>
          </cell>
          <cell r="BH45">
            <v>3</v>
          </cell>
          <cell r="BI45">
            <v>3</v>
          </cell>
          <cell r="BJ45">
            <v>0</v>
          </cell>
          <cell r="BK45">
            <v>0</v>
          </cell>
          <cell r="BN45">
            <v>199023.65</v>
          </cell>
          <cell r="BO45">
            <v>3292.62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1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111843.51999999999</v>
          </cell>
          <cell r="CP45">
            <v>0</v>
          </cell>
          <cell r="CQ45">
            <v>0</v>
          </cell>
          <cell r="CR45">
            <v>0</v>
          </cell>
          <cell r="CS45">
            <v>4540</v>
          </cell>
          <cell r="CT45">
            <v>0</v>
          </cell>
          <cell r="CU45">
            <v>25724.416179337233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45500</v>
          </cell>
          <cell r="DC45">
            <v>103897.95622384096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J45">
            <v>21725.000036880374</v>
          </cell>
          <cell r="DK45">
            <v>0</v>
          </cell>
          <cell r="DL45">
            <v>0</v>
          </cell>
          <cell r="DM45">
            <v>0</v>
          </cell>
          <cell r="DN45">
            <v>7040436.3688898068</v>
          </cell>
          <cell r="DO45">
            <v>11</v>
          </cell>
          <cell r="DP45">
            <v>12</v>
          </cell>
          <cell r="DQ45">
            <v>15.000000000000004</v>
          </cell>
          <cell r="DR45">
            <v>13</v>
          </cell>
          <cell r="DS45">
            <v>3</v>
          </cell>
          <cell r="DT45">
            <v>76.700000000000017</v>
          </cell>
        </row>
        <row r="46">
          <cell r="A46">
            <v>254</v>
          </cell>
          <cell r="B46" t="str">
            <v>Janney ES</v>
          </cell>
          <cell r="C46" t="str">
            <v>ES</v>
          </cell>
          <cell r="D46">
            <v>3</v>
          </cell>
          <cell r="E46">
            <v>756</v>
          </cell>
          <cell r="F46">
            <v>2.5132275132275131E-2</v>
          </cell>
          <cell r="G46">
            <v>19</v>
          </cell>
          <cell r="H46">
            <v>1</v>
          </cell>
          <cell r="I46">
            <v>1</v>
          </cell>
          <cell r="J46">
            <v>1.9</v>
          </cell>
          <cell r="K46">
            <v>0</v>
          </cell>
          <cell r="L46">
            <v>0</v>
          </cell>
          <cell r="M46">
            <v>1</v>
          </cell>
          <cell r="N46">
            <v>1</v>
          </cell>
          <cell r="O46">
            <v>1.9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  <cell r="T46">
            <v>1</v>
          </cell>
          <cell r="U46">
            <v>3</v>
          </cell>
          <cell r="V46">
            <v>1</v>
          </cell>
          <cell r="W46">
            <v>1</v>
          </cell>
          <cell r="X46">
            <v>1</v>
          </cell>
          <cell r="Y46">
            <v>1</v>
          </cell>
          <cell r="Z46">
            <v>3.5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3</v>
          </cell>
          <cell r="AG46">
            <v>3</v>
          </cell>
          <cell r="AH46">
            <v>5</v>
          </cell>
          <cell r="AI46">
            <v>5</v>
          </cell>
          <cell r="AJ46">
            <v>5</v>
          </cell>
          <cell r="AK46">
            <v>5</v>
          </cell>
          <cell r="AL46">
            <v>6</v>
          </cell>
          <cell r="AM46">
            <v>5</v>
          </cell>
          <cell r="AN46">
            <v>5.0000000000000062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1</v>
          </cell>
          <cell r="AZ46">
            <v>1</v>
          </cell>
          <cell r="BA46">
            <v>6</v>
          </cell>
          <cell r="BB46">
            <v>0</v>
          </cell>
          <cell r="BC46">
            <v>0</v>
          </cell>
          <cell r="BD46">
            <v>0</v>
          </cell>
          <cell r="BE46">
            <v>1.5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18800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111843.51999999999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38248.725761772854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75600</v>
          </cell>
          <cell r="DC46">
            <v>113299.34122795697</v>
          </cell>
          <cell r="DD46">
            <v>486182.2497831285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J46">
            <v>1400.0000079860911</v>
          </cell>
          <cell r="DK46">
            <v>0</v>
          </cell>
          <cell r="DL46">
            <v>0</v>
          </cell>
          <cell r="DM46">
            <v>0</v>
          </cell>
          <cell r="DN46">
            <v>7882600.0000079861</v>
          </cell>
          <cell r="DO46">
            <v>8</v>
          </cell>
          <cell r="DP46">
            <v>8</v>
          </cell>
          <cell r="DQ46">
            <v>26.000000000000007</v>
          </cell>
          <cell r="DR46">
            <v>9.5</v>
          </cell>
          <cell r="DS46">
            <v>0</v>
          </cell>
          <cell r="DT46">
            <v>71.800000000000011</v>
          </cell>
        </row>
        <row r="47">
          <cell r="A47">
            <v>433</v>
          </cell>
          <cell r="B47" t="str">
            <v>Jefferson Middle School Academy</v>
          </cell>
          <cell r="C47" t="str">
            <v>MS</v>
          </cell>
          <cell r="D47">
            <v>6</v>
          </cell>
          <cell r="E47">
            <v>359</v>
          </cell>
          <cell r="F47">
            <v>0.6044568245125348</v>
          </cell>
          <cell r="G47">
            <v>217</v>
          </cell>
          <cell r="H47">
            <v>1</v>
          </cell>
          <cell r="I47">
            <v>1</v>
          </cell>
          <cell r="J47">
            <v>1.2</v>
          </cell>
          <cell r="K47">
            <v>1</v>
          </cell>
          <cell r="L47">
            <v>0</v>
          </cell>
          <cell r="M47">
            <v>1</v>
          </cell>
          <cell r="N47">
            <v>1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</v>
          </cell>
          <cell r="T47">
            <v>1</v>
          </cell>
          <cell r="U47">
            <v>3</v>
          </cell>
          <cell r="V47">
            <v>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5.3</v>
          </cell>
          <cell r="AP47">
            <v>5</v>
          </cell>
          <cell r="AQ47">
            <v>6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1</v>
          </cell>
          <cell r="AZ47">
            <v>2</v>
          </cell>
          <cell r="BA47">
            <v>8</v>
          </cell>
          <cell r="BB47">
            <v>3</v>
          </cell>
          <cell r="BC47">
            <v>0</v>
          </cell>
          <cell r="BD47">
            <v>0</v>
          </cell>
          <cell r="BE47">
            <v>0.13636363636363635</v>
          </cell>
          <cell r="BF47">
            <v>0</v>
          </cell>
          <cell r="BG47">
            <v>0</v>
          </cell>
          <cell r="BH47">
            <v>2</v>
          </cell>
          <cell r="BI47">
            <v>2</v>
          </cell>
          <cell r="BJ47">
            <v>1</v>
          </cell>
          <cell r="BK47">
            <v>0</v>
          </cell>
          <cell r="BN47">
            <v>150439.72</v>
          </cell>
          <cell r="BO47">
            <v>2488.86</v>
          </cell>
          <cell r="BP47">
            <v>0</v>
          </cell>
          <cell r="BQ47">
            <v>0</v>
          </cell>
          <cell r="BR47">
            <v>0</v>
          </cell>
          <cell r="BS47">
            <v>1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3</v>
          </cell>
          <cell r="CL47">
            <v>0</v>
          </cell>
          <cell r="CM47">
            <v>23000</v>
          </cell>
          <cell r="CN47">
            <v>5000</v>
          </cell>
          <cell r="CO47">
            <v>244045.91999999998</v>
          </cell>
          <cell r="CP47">
            <v>100000</v>
          </cell>
          <cell r="CQ47">
            <v>0</v>
          </cell>
          <cell r="CR47">
            <v>0</v>
          </cell>
          <cell r="CS47">
            <v>4340</v>
          </cell>
          <cell r="CT47">
            <v>0</v>
          </cell>
          <cell r="CU47">
            <v>27870.54074074074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35900</v>
          </cell>
          <cell r="DC47">
            <v>78444.356929528716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J47">
            <v>44525.000857189298</v>
          </cell>
          <cell r="DK47">
            <v>0</v>
          </cell>
          <cell r="DL47">
            <v>0</v>
          </cell>
          <cell r="DM47">
            <v>0</v>
          </cell>
          <cell r="DN47">
            <v>5527754.7047093669</v>
          </cell>
          <cell r="DO47">
            <v>0</v>
          </cell>
          <cell r="DP47">
            <v>0</v>
          </cell>
          <cell r="DQ47">
            <v>16.3</v>
          </cell>
          <cell r="DR47">
            <v>11.136363636363637</v>
          </cell>
          <cell r="DS47">
            <v>3</v>
          </cell>
          <cell r="DT47">
            <v>51.636363636363633</v>
          </cell>
        </row>
        <row r="48">
          <cell r="A48">
            <v>416</v>
          </cell>
          <cell r="B48" t="str">
            <v>Johnson MS</v>
          </cell>
          <cell r="C48" t="str">
            <v>MS</v>
          </cell>
          <cell r="D48">
            <v>8</v>
          </cell>
          <cell r="E48">
            <v>355</v>
          </cell>
          <cell r="F48">
            <v>0.73521126760563382</v>
          </cell>
          <cell r="G48">
            <v>261</v>
          </cell>
          <cell r="H48">
            <v>1</v>
          </cell>
          <cell r="I48">
            <v>1</v>
          </cell>
          <cell r="J48">
            <v>1.2</v>
          </cell>
          <cell r="K48">
            <v>1</v>
          </cell>
          <cell r="L48">
            <v>0</v>
          </cell>
          <cell r="M48">
            <v>1</v>
          </cell>
          <cell r="N48">
            <v>1</v>
          </cell>
          <cell r="O48">
            <v>0</v>
          </cell>
          <cell r="P48">
            <v>0</v>
          </cell>
          <cell r="Q48">
            <v>1.0000004487061702</v>
          </cell>
          <cell r="R48">
            <v>0</v>
          </cell>
          <cell r="S48">
            <v>1</v>
          </cell>
          <cell r="T48">
            <v>1</v>
          </cell>
          <cell r="U48">
            <v>4</v>
          </cell>
          <cell r="V48">
            <v>1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5.3</v>
          </cell>
          <cell r="AP48">
            <v>5.3</v>
          </cell>
          <cell r="AQ48">
            <v>5.5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1</v>
          </cell>
          <cell r="AZ48">
            <v>3</v>
          </cell>
          <cell r="BA48">
            <v>8</v>
          </cell>
          <cell r="BB48">
            <v>2</v>
          </cell>
          <cell r="BC48">
            <v>1</v>
          </cell>
          <cell r="BD48">
            <v>0</v>
          </cell>
          <cell r="BE48">
            <v>0.13636363636363635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N48">
            <v>143620.92000000001</v>
          </cell>
          <cell r="BO48">
            <v>2376.0500000000002</v>
          </cell>
          <cell r="BP48">
            <v>0</v>
          </cell>
          <cell r="BQ48">
            <v>0</v>
          </cell>
          <cell r="BR48">
            <v>1</v>
          </cell>
          <cell r="BS48">
            <v>1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3</v>
          </cell>
          <cell r="CL48">
            <v>0</v>
          </cell>
          <cell r="CM48">
            <v>23000</v>
          </cell>
          <cell r="CN48">
            <v>5000</v>
          </cell>
          <cell r="CO48">
            <v>244045.91999999998</v>
          </cell>
          <cell r="CP48">
            <v>100000</v>
          </cell>
          <cell r="CQ48">
            <v>0</v>
          </cell>
          <cell r="CR48">
            <v>0</v>
          </cell>
          <cell r="CS48">
            <v>5220</v>
          </cell>
          <cell r="CT48">
            <v>0</v>
          </cell>
          <cell r="CU48">
            <v>28060.279569892475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35500</v>
          </cell>
          <cell r="DC48">
            <v>83824.355707945884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J48">
            <v>53250.002525746822</v>
          </cell>
          <cell r="DK48">
            <v>0</v>
          </cell>
          <cell r="DL48">
            <v>0</v>
          </cell>
          <cell r="DM48">
            <v>0</v>
          </cell>
          <cell r="DN48">
            <v>5830379.2487940136</v>
          </cell>
          <cell r="DO48">
            <v>0</v>
          </cell>
          <cell r="DP48">
            <v>0</v>
          </cell>
          <cell r="DQ48">
            <v>16.100000000000001</v>
          </cell>
          <cell r="DR48">
            <v>12.136363636363637</v>
          </cell>
          <cell r="DS48">
            <v>2</v>
          </cell>
          <cell r="DT48">
            <v>50.436364085069805</v>
          </cell>
        </row>
        <row r="49">
          <cell r="A49">
            <v>421</v>
          </cell>
          <cell r="B49" t="str">
            <v>Kelly Miller MS</v>
          </cell>
          <cell r="C49" t="str">
            <v>MS</v>
          </cell>
          <cell r="D49">
            <v>7</v>
          </cell>
          <cell r="E49">
            <v>567</v>
          </cell>
          <cell r="F49">
            <v>0.67019400352733682</v>
          </cell>
          <cell r="G49">
            <v>380</v>
          </cell>
          <cell r="H49">
            <v>1</v>
          </cell>
          <cell r="I49">
            <v>1</v>
          </cell>
          <cell r="J49">
            <v>1.9</v>
          </cell>
          <cell r="K49">
            <v>1.4000000000000001</v>
          </cell>
          <cell r="L49">
            <v>0</v>
          </cell>
          <cell r="M49">
            <v>1</v>
          </cell>
          <cell r="N49">
            <v>1</v>
          </cell>
          <cell r="O49">
            <v>1.4</v>
          </cell>
          <cell r="P49">
            <v>0</v>
          </cell>
          <cell r="Q49">
            <v>1.0000004487061702</v>
          </cell>
          <cell r="R49">
            <v>0</v>
          </cell>
          <cell r="S49">
            <v>1</v>
          </cell>
          <cell r="T49">
            <v>1</v>
          </cell>
          <cell r="U49">
            <v>4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7.4</v>
          </cell>
          <cell r="AP49">
            <v>8.6</v>
          </cell>
          <cell r="AQ49">
            <v>9.8000000000000007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1</v>
          </cell>
          <cell r="AZ49">
            <v>3</v>
          </cell>
          <cell r="BA49">
            <v>11</v>
          </cell>
          <cell r="BB49">
            <v>4</v>
          </cell>
          <cell r="BC49">
            <v>1</v>
          </cell>
          <cell r="BD49">
            <v>0</v>
          </cell>
          <cell r="BE49">
            <v>1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N49">
            <v>229282.07</v>
          </cell>
          <cell r="BO49">
            <v>3793.22</v>
          </cell>
          <cell r="BP49">
            <v>0</v>
          </cell>
          <cell r="BQ49">
            <v>0</v>
          </cell>
          <cell r="BR49">
            <v>1</v>
          </cell>
          <cell r="BS49">
            <v>1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3</v>
          </cell>
          <cell r="CL49">
            <v>0</v>
          </cell>
          <cell r="CM49">
            <v>23000</v>
          </cell>
          <cell r="CN49">
            <v>5000</v>
          </cell>
          <cell r="CO49">
            <v>367238.58</v>
          </cell>
          <cell r="CP49">
            <v>100000</v>
          </cell>
          <cell r="CQ49">
            <v>0</v>
          </cell>
          <cell r="CR49">
            <v>0</v>
          </cell>
          <cell r="CS49">
            <v>7600</v>
          </cell>
          <cell r="CT49">
            <v>0</v>
          </cell>
          <cell r="CU49">
            <v>41401.025000000001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56700</v>
          </cell>
          <cell r="DC49">
            <v>112564.00993418127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J49">
            <v>94499.99512732029</v>
          </cell>
          <cell r="DK49">
            <v>0</v>
          </cell>
          <cell r="DL49">
            <v>0</v>
          </cell>
          <cell r="DM49">
            <v>0</v>
          </cell>
          <cell r="DN49">
            <v>7932632.3121224511</v>
          </cell>
          <cell r="DO49">
            <v>0</v>
          </cell>
          <cell r="DP49">
            <v>0</v>
          </cell>
          <cell r="DQ49">
            <v>25.8</v>
          </cell>
          <cell r="DR49">
            <v>16</v>
          </cell>
          <cell r="DS49">
            <v>4</v>
          </cell>
          <cell r="DT49">
            <v>68.500000448706174</v>
          </cell>
        </row>
        <row r="50">
          <cell r="A50">
            <v>257</v>
          </cell>
          <cell r="B50" t="str">
            <v xml:space="preserve">Ketchem </v>
          </cell>
          <cell r="C50" t="str">
            <v>ES</v>
          </cell>
          <cell r="D50">
            <v>8</v>
          </cell>
          <cell r="E50">
            <v>350</v>
          </cell>
          <cell r="F50">
            <v>0.76857142857142857</v>
          </cell>
          <cell r="G50">
            <v>269</v>
          </cell>
          <cell r="H50">
            <v>1</v>
          </cell>
          <cell r="I50">
            <v>1</v>
          </cell>
          <cell r="J50">
            <v>0.89999999999999991</v>
          </cell>
          <cell r="K50">
            <v>0</v>
          </cell>
          <cell r="L50">
            <v>0</v>
          </cell>
          <cell r="M50">
            <v>1</v>
          </cell>
          <cell r="N50">
            <v>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1</v>
          </cell>
          <cell r="U50">
            <v>2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0</v>
          </cell>
          <cell r="AA50">
            <v>1.5</v>
          </cell>
          <cell r="AB50">
            <v>2</v>
          </cell>
          <cell r="AC50">
            <v>2</v>
          </cell>
          <cell r="AD50">
            <v>1</v>
          </cell>
          <cell r="AE50">
            <v>1</v>
          </cell>
          <cell r="AF50">
            <v>2</v>
          </cell>
          <cell r="AG50">
            <v>2</v>
          </cell>
          <cell r="AH50">
            <v>3</v>
          </cell>
          <cell r="AI50">
            <v>3</v>
          </cell>
          <cell r="AJ50">
            <v>2</v>
          </cell>
          <cell r="AK50">
            <v>2</v>
          </cell>
          <cell r="AL50">
            <v>2</v>
          </cell>
          <cell r="AM50">
            <v>2</v>
          </cell>
          <cell r="AN50">
            <v>2.0000000000000027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1</v>
          </cell>
          <cell r="AZ50">
            <v>1</v>
          </cell>
          <cell r="BA50">
            <v>4</v>
          </cell>
          <cell r="BB50">
            <v>0</v>
          </cell>
          <cell r="BC50">
            <v>0</v>
          </cell>
          <cell r="BD50">
            <v>0</v>
          </cell>
          <cell r="BE50">
            <v>1</v>
          </cell>
          <cell r="BF50">
            <v>0</v>
          </cell>
          <cell r="BG50">
            <v>0</v>
          </cell>
          <cell r="BH50">
            <v>3</v>
          </cell>
          <cell r="BI50">
            <v>3</v>
          </cell>
          <cell r="BJ50">
            <v>1</v>
          </cell>
          <cell r="BK50">
            <v>0</v>
          </cell>
          <cell r="BN50">
            <v>138933</v>
          </cell>
          <cell r="BO50">
            <v>2298.4899999999998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55921.759999999995</v>
          </cell>
          <cell r="CP50">
            <v>0</v>
          </cell>
          <cell r="CQ50">
            <v>0</v>
          </cell>
          <cell r="CR50">
            <v>0</v>
          </cell>
          <cell r="CS50">
            <v>10760</v>
          </cell>
          <cell r="CT50">
            <v>0</v>
          </cell>
          <cell r="CU50">
            <v>21735.615384615383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35000</v>
          </cell>
          <cell r="DC50">
            <v>72065.930944253545</v>
          </cell>
          <cell r="DD50">
            <v>0</v>
          </cell>
          <cell r="DE50">
            <v>0</v>
          </cell>
          <cell r="DF50">
            <v>13859</v>
          </cell>
          <cell r="DG50">
            <v>0</v>
          </cell>
          <cell r="DH50">
            <v>0</v>
          </cell>
          <cell r="DJ50">
            <v>14574.999954923987</v>
          </cell>
          <cell r="DK50">
            <v>0</v>
          </cell>
          <cell r="DL50">
            <v>0</v>
          </cell>
          <cell r="DM50">
            <v>0</v>
          </cell>
          <cell r="DN50">
            <v>4909313.5754299769</v>
          </cell>
          <cell r="DO50">
            <v>8</v>
          </cell>
          <cell r="DP50">
            <v>8</v>
          </cell>
          <cell r="DQ50">
            <v>10.000000000000004</v>
          </cell>
          <cell r="DR50">
            <v>7</v>
          </cell>
          <cell r="DS50">
            <v>0</v>
          </cell>
          <cell r="DT50">
            <v>54.4</v>
          </cell>
        </row>
        <row r="51">
          <cell r="A51">
            <v>272</v>
          </cell>
          <cell r="B51" t="str">
            <v>Key ES</v>
          </cell>
          <cell r="C51" t="str">
            <v>ES</v>
          </cell>
          <cell r="D51">
            <v>3</v>
          </cell>
          <cell r="E51">
            <v>372</v>
          </cell>
          <cell r="F51">
            <v>1.0752688172043012E-2</v>
          </cell>
          <cell r="G51">
            <v>4</v>
          </cell>
          <cell r="H51">
            <v>1</v>
          </cell>
          <cell r="I51">
            <v>1</v>
          </cell>
          <cell r="J51">
            <v>0.89999999999999991</v>
          </cell>
          <cell r="K51">
            <v>0</v>
          </cell>
          <cell r="L51">
            <v>0</v>
          </cell>
          <cell r="M51">
            <v>1</v>
          </cell>
          <cell r="N51">
            <v>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</v>
          </cell>
          <cell r="T51">
            <v>1</v>
          </cell>
          <cell r="U51">
            <v>2</v>
          </cell>
          <cell r="V51">
            <v>1</v>
          </cell>
          <cell r="W51">
            <v>1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2</v>
          </cell>
          <cell r="AG51">
            <v>2</v>
          </cell>
          <cell r="AH51">
            <v>3</v>
          </cell>
          <cell r="AI51">
            <v>3</v>
          </cell>
          <cell r="AJ51">
            <v>3</v>
          </cell>
          <cell r="AK51">
            <v>3</v>
          </cell>
          <cell r="AL51">
            <v>3</v>
          </cell>
          <cell r="AM51">
            <v>2</v>
          </cell>
          <cell r="AN51">
            <v>2.0000000000000027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0.5</v>
          </cell>
          <cell r="AZ51">
            <v>1</v>
          </cell>
          <cell r="BA51">
            <v>3</v>
          </cell>
          <cell r="BB51">
            <v>0</v>
          </cell>
          <cell r="BC51">
            <v>0</v>
          </cell>
          <cell r="BD51">
            <v>0</v>
          </cell>
          <cell r="BE51">
            <v>1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9550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55921.759999999995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20046.777777777777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37200</v>
          </cell>
          <cell r="DC51">
            <v>65096.123653336537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J51">
            <v>2625.0000469386578</v>
          </cell>
          <cell r="DK51">
            <v>0</v>
          </cell>
          <cell r="DL51">
            <v>149638.89023555291</v>
          </cell>
          <cell r="DM51">
            <v>0</v>
          </cell>
          <cell r="DN51">
            <v>4383316.045709664</v>
          </cell>
          <cell r="DO51">
            <v>5</v>
          </cell>
          <cell r="DP51">
            <v>5</v>
          </cell>
          <cell r="DQ51">
            <v>13.000000000000004</v>
          </cell>
          <cell r="DR51">
            <v>5.5</v>
          </cell>
          <cell r="DS51">
            <v>0</v>
          </cell>
          <cell r="DT51">
            <v>41.4</v>
          </cell>
        </row>
        <row r="52">
          <cell r="A52">
            <v>259</v>
          </cell>
          <cell r="B52" t="str">
            <v>Kimball ES</v>
          </cell>
          <cell r="C52" t="str">
            <v>ES</v>
          </cell>
          <cell r="D52">
            <v>7</v>
          </cell>
          <cell r="E52">
            <v>423</v>
          </cell>
          <cell r="F52">
            <v>0.71867612293144212</v>
          </cell>
          <cell r="G52">
            <v>304</v>
          </cell>
          <cell r="H52">
            <v>1</v>
          </cell>
          <cell r="I52">
            <v>1</v>
          </cell>
          <cell r="J52">
            <v>1.1000000000000001</v>
          </cell>
          <cell r="K52">
            <v>0</v>
          </cell>
          <cell r="L52">
            <v>0</v>
          </cell>
          <cell r="M52">
            <v>1</v>
          </cell>
          <cell r="N52">
            <v>1</v>
          </cell>
          <cell r="O52">
            <v>1.1000000000000001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1</v>
          </cell>
          <cell r="U52">
            <v>2</v>
          </cell>
          <cell r="V52">
            <v>1</v>
          </cell>
          <cell r="W52">
            <v>1</v>
          </cell>
          <cell r="X52">
            <v>1</v>
          </cell>
          <cell r="Y52">
            <v>1</v>
          </cell>
          <cell r="Z52">
            <v>1.5</v>
          </cell>
          <cell r="AA52">
            <v>0</v>
          </cell>
          <cell r="AB52">
            <v>2</v>
          </cell>
          <cell r="AC52">
            <v>2</v>
          </cell>
          <cell r="AD52">
            <v>0</v>
          </cell>
          <cell r="AE52">
            <v>0</v>
          </cell>
          <cell r="AF52">
            <v>2</v>
          </cell>
          <cell r="AG52">
            <v>2</v>
          </cell>
          <cell r="AH52">
            <v>3</v>
          </cell>
          <cell r="AI52">
            <v>3</v>
          </cell>
          <cell r="AJ52">
            <v>3</v>
          </cell>
          <cell r="AK52">
            <v>3</v>
          </cell>
          <cell r="AL52">
            <v>3</v>
          </cell>
          <cell r="AM52">
            <v>3</v>
          </cell>
          <cell r="AN52">
            <v>2.0000000000000027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1</v>
          </cell>
          <cell r="AZ52">
            <v>1</v>
          </cell>
          <cell r="BA52">
            <v>4</v>
          </cell>
          <cell r="BB52">
            <v>0</v>
          </cell>
          <cell r="BC52">
            <v>0</v>
          </cell>
          <cell r="BD52">
            <v>0</v>
          </cell>
          <cell r="BE52">
            <v>0.13636363636363635</v>
          </cell>
          <cell r="BF52">
            <v>0</v>
          </cell>
          <cell r="BG52">
            <v>0</v>
          </cell>
          <cell r="BH52">
            <v>3</v>
          </cell>
          <cell r="BI52">
            <v>3</v>
          </cell>
          <cell r="BJ52">
            <v>1</v>
          </cell>
          <cell r="BK52">
            <v>0</v>
          </cell>
          <cell r="BN52">
            <v>167060.54</v>
          </cell>
          <cell r="BO52">
            <v>2763.83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111843.51999999999</v>
          </cell>
          <cell r="CP52">
            <v>0</v>
          </cell>
          <cell r="CQ52">
            <v>0</v>
          </cell>
          <cell r="CR52">
            <v>0</v>
          </cell>
          <cell r="CS52">
            <v>6080</v>
          </cell>
          <cell r="CT52">
            <v>239760</v>
          </cell>
          <cell r="CU52">
            <v>23930.3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42300</v>
          </cell>
          <cell r="DC52">
            <v>80488.648901898021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J52">
            <v>24699.999883770943</v>
          </cell>
          <cell r="DK52">
            <v>0</v>
          </cell>
          <cell r="DL52">
            <v>0</v>
          </cell>
          <cell r="DM52">
            <v>0</v>
          </cell>
          <cell r="DN52">
            <v>5540801.8016364789</v>
          </cell>
          <cell r="DO52">
            <v>7</v>
          </cell>
          <cell r="DP52">
            <v>7</v>
          </cell>
          <cell r="DQ52">
            <v>14.000000000000004</v>
          </cell>
          <cell r="DR52">
            <v>6.1363636363636367</v>
          </cell>
          <cell r="DS52">
            <v>0</v>
          </cell>
          <cell r="DT52">
            <v>56.836363636363636</v>
          </cell>
        </row>
        <row r="53">
          <cell r="A53">
            <v>344</v>
          </cell>
          <cell r="B53" t="str">
            <v>King, M.L. ES</v>
          </cell>
          <cell r="C53" t="str">
            <v>ES</v>
          </cell>
          <cell r="D53">
            <v>8</v>
          </cell>
          <cell r="E53">
            <v>307</v>
          </cell>
          <cell r="F53">
            <v>0.7947882736156352</v>
          </cell>
          <cell r="G53">
            <v>244</v>
          </cell>
          <cell r="H53">
            <v>1</v>
          </cell>
          <cell r="I53">
            <v>1</v>
          </cell>
          <cell r="J53">
            <v>0.8</v>
          </cell>
          <cell r="K53">
            <v>0</v>
          </cell>
          <cell r="L53">
            <v>0</v>
          </cell>
          <cell r="M53">
            <v>1</v>
          </cell>
          <cell r="N53">
            <v>1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</v>
          </cell>
          <cell r="T53">
            <v>1</v>
          </cell>
          <cell r="U53">
            <v>2</v>
          </cell>
          <cell r="V53">
            <v>1</v>
          </cell>
          <cell r="W53">
            <v>1</v>
          </cell>
          <cell r="X53">
            <v>1</v>
          </cell>
          <cell r="Y53">
            <v>1</v>
          </cell>
          <cell r="Z53">
            <v>0</v>
          </cell>
          <cell r="AA53">
            <v>0</v>
          </cell>
          <cell r="AB53">
            <v>2</v>
          </cell>
          <cell r="AC53">
            <v>2</v>
          </cell>
          <cell r="AD53">
            <v>0</v>
          </cell>
          <cell r="AE53">
            <v>0</v>
          </cell>
          <cell r="AF53">
            <v>3</v>
          </cell>
          <cell r="AG53">
            <v>3</v>
          </cell>
          <cell r="AH53">
            <v>3</v>
          </cell>
          <cell r="AI53">
            <v>3</v>
          </cell>
          <cell r="AJ53">
            <v>2</v>
          </cell>
          <cell r="AK53">
            <v>2</v>
          </cell>
          <cell r="AL53">
            <v>2</v>
          </cell>
          <cell r="AM53">
            <v>2</v>
          </cell>
          <cell r="AN53">
            <v>2.0000000000000027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1</v>
          </cell>
          <cell r="AZ53">
            <v>1</v>
          </cell>
          <cell r="BA53">
            <v>6</v>
          </cell>
          <cell r="BB53">
            <v>6</v>
          </cell>
          <cell r="BC53">
            <v>0</v>
          </cell>
          <cell r="BD53">
            <v>0</v>
          </cell>
          <cell r="BE53">
            <v>0.13636363636363635</v>
          </cell>
          <cell r="BF53">
            <v>0</v>
          </cell>
          <cell r="BG53">
            <v>0</v>
          </cell>
          <cell r="BH53">
            <v>3</v>
          </cell>
          <cell r="BI53">
            <v>3</v>
          </cell>
          <cell r="BJ53">
            <v>1</v>
          </cell>
          <cell r="BK53">
            <v>0</v>
          </cell>
          <cell r="BN53">
            <v>129557.15</v>
          </cell>
          <cell r="BO53">
            <v>2143.38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55921.759999999995</v>
          </cell>
          <cell r="CP53">
            <v>0</v>
          </cell>
          <cell r="CQ53">
            <v>0</v>
          </cell>
          <cell r="CR53">
            <v>0</v>
          </cell>
          <cell r="CS53">
            <v>9760</v>
          </cell>
          <cell r="CT53">
            <v>0</v>
          </cell>
          <cell r="CU53">
            <v>17460.970720720721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30700</v>
          </cell>
          <cell r="DC53">
            <v>74398.038046549744</v>
          </cell>
          <cell r="DD53">
            <v>0</v>
          </cell>
          <cell r="DE53">
            <v>0</v>
          </cell>
          <cell r="DF53">
            <v>13859</v>
          </cell>
          <cell r="DG53">
            <v>0</v>
          </cell>
          <cell r="DH53">
            <v>0</v>
          </cell>
          <cell r="DJ53">
            <v>18850.000401958823</v>
          </cell>
          <cell r="DK53">
            <v>0</v>
          </cell>
          <cell r="DL53">
            <v>0</v>
          </cell>
          <cell r="DM53">
            <v>0</v>
          </cell>
          <cell r="DN53">
            <v>5041666.4511288414</v>
          </cell>
          <cell r="DO53">
            <v>8</v>
          </cell>
          <cell r="DP53">
            <v>8</v>
          </cell>
          <cell r="DQ53">
            <v>10.000000000000004</v>
          </cell>
          <cell r="DR53">
            <v>8.1363636363636367</v>
          </cell>
          <cell r="DS53">
            <v>6</v>
          </cell>
          <cell r="DT53">
            <v>59.93636363636363</v>
          </cell>
        </row>
        <row r="54">
          <cell r="A54">
            <v>417</v>
          </cell>
          <cell r="B54" t="str">
            <v>Kramer MS</v>
          </cell>
          <cell r="C54" t="str">
            <v>MS</v>
          </cell>
          <cell r="D54">
            <v>8</v>
          </cell>
          <cell r="E54">
            <v>216</v>
          </cell>
          <cell r="F54">
            <v>0.92129629629629628</v>
          </cell>
          <cell r="G54">
            <v>199</v>
          </cell>
          <cell r="H54">
            <v>1</v>
          </cell>
          <cell r="I54">
            <v>1</v>
          </cell>
          <cell r="J54">
            <v>0.7</v>
          </cell>
          <cell r="K54">
            <v>1</v>
          </cell>
          <cell r="L54">
            <v>0</v>
          </cell>
          <cell r="M54">
            <v>0.5</v>
          </cell>
          <cell r="N54">
            <v>1</v>
          </cell>
          <cell r="O54">
            <v>0</v>
          </cell>
          <cell r="P54">
            <v>0</v>
          </cell>
          <cell r="Q54">
            <v>1.0000004487061702</v>
          </cell>
          <cell r="R54">
            <v>0</v>
          </cell>
          <cell r="S54">
            <v>1</v>
          </cell>
          <cell r="T54">
            <v>1</v>
          </cell>
          <cell r="U54">
            <v>3</v>
          </cell>
          <cell r="V54">
            <v>0.5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2.9</v>
          </cell>
          <cell r="AP54">
            <v>3.8</v>
          </cell>
          <cell r="AQ54">
            <v>3.1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</v>
          </cell>
          <cell r="AZ54">
            <v>3</v>
          </cell>
          <cell r="BA54">
            <v>9</v>
          </cell>
          <cell r="BB54">
            <v>4</v>
          </cell>
          <cell r="BC54">
            <v>1</v>
          </cell>
          <cell r="BD54">
            <v>0</v>
          </cell>
          <cell r="BE54">
            <v>9.0909090909090912E-2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N54">
            <v>88644.37</v>
          </cell>
          <cell r="BO54">
            <v>1466.52</v>
          </cell>
          <cell r="BP54">
            <v>0</v>
          </cell>
          <cell r="BQ54">
            <v>0</v>
          </cell>
          <cell r="BR54">
            <v>0</v>
          </cell>
          <cell r="BS54">
            <v>1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2</v>
          </cell>
          <cell r="CL54">
            <v>0</v>
          </cell>
          <cell r="CM54">
            <v>23000</v>
          </cell>
          <cell r="CN54">
            <v>5000</v>
          </cell>
          <cell r="CO54">
            <v>244045.91999999998</v>
          </cell>
          <cell r="CP54">
            <v>100000</v>
          </cell>
          <cell r="CQ54">
            <v>0</v>
          </cell>
          <cell r="CR54">
            <v>75000</v>
          </cell>
          <cell r="CS54">
            <v>7960</v>
          </cell>
          <cell r="CT54">
            <v>0</v>
          </cell>
          <cell r="CU54">
            <v>18339.2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21600</v>
          </cell>
          <cell r="DC54">
            <v>68141.404797052004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J54">
            <v>48749.999608844519</v>
          </cell>
          <cell r="DK54">
            <v>0</v>
          </cell>
          <cell r="DL54">
            <v>0</v>
          </cell>
          <cell r="DM54">
            <v>0</v>
          </cell>
          <cell r="DN54">
            <v>4834332.8055271385</v>
          </cell>
          <cell r="DO54">
            <v>0</v>
          </cell>
          <cell r="DP54">
            <v>0</v>
          </cell>
          <cell r="DQ54">
            <v>9.7999999999999989</v>
          </cell>
          <cell r="DR54">
            <v>13.090909090909092</v>
          </cell>
          <cell r="DS54">
            <v>4</v>
          </cell>
          <cell r="DT54">
            <v>42.590909539615268</v>
          </cell>
        </row>
        <row r="55">
          <cell r="A55">
            <v>261</v>
          </cell>
          <cell r="B55" t="str">
            <v>Lafayette ES</v>
          </cell>
          <cell r="C55" t="str">
            <v>ES</v>
          </cell>
          <cell r="D55">
            <v>4</v>
          </cell>
          <cell r="E55">
            <v>981</v>
          </cell>
          <cell r="F55">
            <v>4.1794087665647302E-2</v>
          </cell>
          <cell r="G55">
            <v>41</v>
          </cell>
          <cell r="H55">
            <v>1</v>
          </cell>
          <cell r="I55">
            <v>1</v>
          </cell>
          <cell r="J55">
            <v>2.5</v>
          </cell>
          <cell r="K55">
            <v>0</v>
          </cell>
          <cell r="L55">
            <v>0</v>
          </cell>
          <cell r="M55">
            <v>1</v>
          </cell>
          <cell r="N55">
            <v>1</v>
          </cell>
          <cell r="O55">
            <v>2.5</v>
          </cell>
          <cell r="P55">
            <v>0</v>
          </cell>
          <cell r="Q55">
            <v>0</v>
          </cell>
          <cell r="R55">
            <v>0</v>
          </cell>
          <cell r="S55">
            <v>1</v>
          </cell>
          <cell r="T55">
            <v>1</v>
          </cell>
          <cell r="U55">
            <v>4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4.5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4</v>
          </cell>
          <cell r="AG55">
            <v>4</v>
          </cell>
          <cell r="AH55">
            <v>6</v>
          </cell>
          <cell r="AI55">
            <v>6</v>
          </cell>
          <cell r="AJ55">
            <v>7</v>
          </cell>
          <cell r="AK55">
            <v>7</v>
          </cell>
          <cell r="AL55">
            <v>7</v>
          </cell>
          <cell r="AM55">
            <v>6</v>
          </cell>
          <cell r="AN55">
            <v>5.0000000000000062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1</v>
          </cell>
          <cell r="AZ55">
            <v>3</v>
          </cell>
          <cell r="BA55">
            <v>9</v>
          </cell>
          <cell r="BB55">
            <v>3</v>
          </cell>
          <cell r="BC55">
            <v>0</v>
          </cell>
          <cell r="BD55">
            <v>0</v>
          </cell>
          <cell r="BE55">
            <v>4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N55">
            <v>0</v>
          </cell>
          <cell r="BO55">
            <v>0</v>
          </cell>
          <cell r="BP55">
            <v>23500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111843.51999999999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50089.338509316774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98100</v>
          </cell>
          <cell r="DC55">
            <v>148157.86400088543</v>
          </cell>
          <cell r="DD55">
            <v>591857.47619256563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J55">
            <v>4375.0000570435077</v>
          </cell>
          <cell r="DK55">
            <v>0</v>
          </cell>
          <cell r="DL55">
            <v>0</v>
          </cell>
          <cell r="DM55">
            <v>0</v>
          </cell>
          <cell r="DN55">
            <v>10230275.000057044</v>
          </cell>
          <cell r="DO55">
            <v>10</v>
          </cell>
          <cell r="DP55">
            <v>10</v>
          </cell>
          <cell r="DQ55">
            <v>32.000000000000007</v>
          </cell>
          <cell r="DR55">
            <v>17</v>
          </cell>
          <cell r="DS55">
            <v>3</v>
          </cell>
          <cell r="DT55">
            <v>95.5</v>
          </cell>
        </row>
        <row r="56">
          <cell r="A56">
            <v>262</v>
          </cell>
          <cell r="B56" t="str">
            <v>Langdon EC</v>
          </cell>
          <cell r="C56" t="str">
            <v>ES</v>
          </cell>
          <cell r="D56">
            <v>5</v>
          </cell>
          <cell r="E56">
            <v>419</v>
          </cell>
          <cell r="F56">
            <v>0.50835322195704058</v>
          </cell>
          <cell r="G56">
            <v>213</v>
          </cell>
          <cell r="H56">
            <v>1</v>
          </cell>
          <cell r="I56">
            <v>1</v>
          </cell>
          <cell r="J56">
            <v>1</v>
          </cell>
          <cell r="K56">
            <v>0</v>
          </cell>
          <cell r="L56">
            <v>0</v>
          </cell>
          <cell r="M56">
            <v>1</v>
          </cell>
          <cell r="N56">
            <v>1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1</v>
          </cell>
          <cell r="T56">
            <v>1</v>
          </cell>
          <cell r="U56">
            <v>3</v>
          </cell>
          <cell r="V56">
            <v>1</v>
          </cell>
          <cell r="W56">
            <v>1</v>
          </cell>
          <cell r="X56">
            <v>1</v>
          </cell>
          <cell r="Y56">
            <v>1</v>
          </cell>
          <cell r="Z56">
            <v>1.5</v>
          </cell>
          <cell r="AA56">
            <v>0</v>
          </cell>
          <cell r="AB56">
            <v>1</v>
          </cell>
          <cell r="AC56">
            <v>1</v>
          </cell>
          <cell r="AD56">
            <v>3</v>
          </cell>
          <cell r="AE56">
            <v>3</v>
          </cell>
          <cell r="AF56">
            <v>1</v>
          </cell>
          <cell r="AG56">
            <v>1</v>
          </cell>
          <cell r="AH56">
            <v>4</v>
          </cell>
          <cell r="AI56">
            <v>4</v>
          </cell>
          <cell r="AJ56">
            <v>3</v>
          </cell>
          <cell r="AK56">
            <v>2</v>
          </cell>
          <cell r="AL56">
            <v>3</v>
          </cell>
          <cell r="AM56">
            <v>2</v>
          </cell>
          <cell r="AN56">
            <v>2.0000000000000027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</v>
          </cell>
          <cell r="AZ56">
            <v>1</v>
          </cell>
          <cell r="BA56">
            <v>6</v>
          </cell>
          <cell r="BB56">
            <v>6</v>
          </cell>
          <cell r="BC56">
            <v>0</v>
          </cell>
          <cell r="BD56">
            <v>0</v>
          </cell>
          <cell r="BE56">
            <v>1</v>
          </cell>
          <cell r="BF56">
            <v>0</v>
          </cell>
          <cell r="BG56">
            <v>0</v>
          </cell>
          <cell r="BH56">
            <v>4</v>
          </cell>
          <cell r="BI56">
            <v>4</v>
          </cell>
          <cell r="BJ56">
            <v>0</v>
          </cell>
          <cell r="BK56">
            <v>0</v>
          </cell>
          <cell r="BN56">
            <v>157258.51999999999</v>
          </cell>
          <cell r="BO56">
            <v>2601.67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55921.759999999995</v>
          </cell>
          <cell r="CP56">
            <v>0</v>
          </cell>
          <cell r="CQ56">
            <v>0</v>
          </cell>
          <cell r="CR56">
            <v>0</v>
          </cell>
          <cell r="CS56">
            <v>4260</v>
          </cell>
          <cell r="CT56">
            <v>0</v>
          </cell>
          <cell r="CU56">
            <v>24093.16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41900</v>
          </cell>
          <cell r="DC56">
            <v>86526.523384295971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J56">
            <v>13750.000512227416</v>
          </cell>
          <cell r="DK56">
            <v>0</v>
          </cell>
          <cell r="DL56">
            <v>0</v>
          </cell>
          <cell r="DM56">
            <v>0</v>
          </cell>
          <cell r="DN56">
            <v>5846549.8565236032</v>
          </cell>
          <cell r="DO56">
            <v>9</v>
          </cell>
          <cell r="DP56">
            <v>9</v>
          </cell>
          <cell r="DQ56">
            <v>12.000000000000004</v>
          </cell>
          <cell r="DR56">
            <v>9</v>
          </cell>
          <cell r="DS56">
            <v>6</v>
          </cell>
          <cell r="DT56">
            <v>69.5</v>
          </cell>
        </row>
        <row r="57">
          <cell r="A57">
            <v>370</v>
          </cell>
          <cell r="B57" t="str">
            <v>Langley ES</v>
          </cell>
          <cell r="C57" t="str">
            <v>ES</v>
          </cell>
          <cell r="D57">
            <v>5</v>
          </cell>
          <cell r="E57">
            <v>317</v>
          </cell>
          <cell r="F57">
            <v>0.58990536277602523</v>
          </cell>
          <cell r="G57">
            <v>187</v>
          </cell>
          <cell r="H57">
            <v>1</v>
          </cell>
          <cell r="I57">
            <v>1</v>
          </cell>
          <cell r="J57">
            <v>0.8</v>
          </cell>
          <cell r="K57">
            <v>0</v>
          </cell>
          <cell r="L57">
            <v>0</v>
          </cell>
          <cell r="M57">
            <v>1</v>
          </cell>
          <cell r="N57">
            <v>1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1</v>
          </cell>
          <cell r="T57">
            <v>1</v>
          </cell>
          <cell r="U57">
            <v>2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0</v>
          </cell>
          <cell r="AA57">
            <v>0</v>
          </cell>
          <cell r="AB57">
            <v>3</v>
          </cell>
          <cell r="AC57">
            <v>3</v>
          </cell>
          <cell r="AD57">
            <v>0</v>
          </cell>
          <cell r="AE57">
            <v>0</v>
          </cell>
          <cell r="AF57">
            <v>2</v>
          </cell>
          <cell r="AG57">
            <v>2</v>
          </cell>
          <cell r="AH57">
            <v>2</v>
          </cell>
          <cell r="AI57">
            <v>2</v>
          </cell>
          <cell r="AJ57">
            <v>2</v>
          </cell>
          <cell r="AK57">
            <v>1</v>
          </cell>
          <cell r="AL57">
            <v>2</v>
          </cell>
          <cell r="AM57">
            <v>2</v>
          </cell>
          <cell r="AN57">
            <v>2.0000000000000027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1</v>
          </cell>
          <cell r="AZ57">
            <v>3</v>
          </cell>
          <cell r="BA57">
            <v>10</v>
          </cell>
          <cell r="BB57">
            <v>10</v>
          </cell>
          <cell r="BC57">
            <v>2</v>
          </cell>
          <cell r="BD57">
            <v>1</v>
          </cell>
          <cell r="BE57">
            <v>2</v>
          </cell>
          <cell r="BF57">
            <v>0</v>
          </cell>
          <cell r="BG57">
            <v>0</v>
          </cell>
          <cell r="BH57">
            <v>3</v>
          </cell>
          <cell r="BI57">
            <v>3</v>
          </cell>
          <cell r="BJ57">
            <v>1</v>
          </cell>
          <cell r="BK57">
            <v>0</v>
          </cell>
          <cell r="BN57">
            <v>131261.85</v>
          </cell>
          <cell r="BO57">
            <v>2171.58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1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55921.759999999995</v>
          </cell>
          <cell r="CP57">
            <v>0</v>
          </cell>
          <cell r="CQ57">
            <v>0</v>
          </cell>
          <cell r="CR57">
            <v>0</v>
          </cell>
          <cell r="CS57">
            <v>3740</v>
          </cell>
          <cell r="CT57">
            <v>0</v>
          </cell>
          <cell r="CU57">
            <v>18413.062264150944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31700</v>
          </cell>
          <cell r="DC57">
            <v>89873.364630260447</v>
          </cell>
          <cell r="DD57">
            <v>0</v>
          </cell>
          <cell r="DE57">
            <v>134050</v>
          </cell>
          <cell r="DF57">
            <v>0</v>
          </cell>
          <cell r="DG57">
            <v>0</v>
          </cell>
          <cell r="DH57">
            <v>0</v>
          </cell>
          <cell r="DJ57">
            <v>16899.999598041177</v>
          </cell>
          <cell r="DK57">
            <v>0</v>
          </cell>
          <cell r="DL57">
            <v>0</v>
          </cell>
          <cell r="DM57">
            <v>0</v>
          </cell>
          <cell r="DN57">
            <v>6245139.4480670048</v>
          </cell>
          <cell r="DO57">
            <v>7</v>
          </cell>
          <cell r="DP57">
            <v>7</v>
          </cell>
          <cell r="DQ57">
            <v>9.0000000000000036</v>
          </cell>
          <cell r="DR57">
            <v>16</v>
          </cell>
          <cell r="DS57">
            <v>10</v>
          </cell>
          <cell r="DT57">
            <v>72.8</v>
          </cell>
        </row>
        <row r="58">
          <cell r="A58">
            <v>264</v>
          </cell>
          <cell r="B58" t="str">
            <v>LaSalle-Backus EC</v>
          </cell>
          <cell r="C58" t="str">
            <v>EC</v>
          </cell>
          <cell r="D58">
            <v>4</v>
          </cell>
          <cell r="E58">
            <v>347</v>
          </cell>
          <cell r="F58">
            <v>0.56484149855907784</v>
          </cell>
          <cell r="G58">
            <v>196</v>
          </cell>
          <cell r="H58">
            <v>1</v>
          </cell>
          <cell r="I58">
            <v>1</v>
          </cell>
          <cell r="J58">
            <v>0.89999999999999991</v>
          </cell>
          <cell r="K58">
            <v>1</v>
          </cell>
          <cell r="L58">
            <v>0</v>
          </cell>
          <cell r="M58">
            <v>1</v>
          </cell>
          <cell r="N58">
            <v>1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  <cell r="T58">
            <v>1</v>
          </cell>
          <cell r="U58">
            <v>2</v>
          </cell>
          <cell r="V58">
            <v>1</v>
          </cell>
          <cell r="W58">
            <v>1</v>
          </cell>
          <cell r="X58">
            <v>1</v>
          </cell>
          <cell r="Y58">
            <v>1</v>
          </cell>
          <cell r="Z58">
            <v>0</v>
          </cell>
          <cell r="AA58">
            <v>0</v>
          </cell>
          <cell r="AB58">
            <v>1</v>
          </cell>
          <cell r="AC58">
            <v>1</v>
          </cell>
          <cell r="AD58">
            <v>2</v>
          </cell>
          <cell r="AE58">
            <v>2</v>
          </cell>
          <cell r="AF58">
            <v>1</v>
          </cell>
          <cell r="AG58">
            <v>1</v>
          </cell>
          <cell r="AH58">
            <v>2</v>
          </cell>
          <cell r="AI58">
            <v>2</v>
          </cell>
          <cell r="AJ58">
            <v>2</v>
          </cell>
          <cell r="AK58">
            <v>2</v>
          </cell>
          <cell r="AL58">
            <v>2</v>
          </cell>
          <cell r="AM58">
            <v>2</v>
          </cell>
          <cell r="AN58">
            <v>2.0000000000000027</v>
          </cell>
          <cell r="AO58">
            <v>0</v>
          </cell>
          <cell r="AP58">
            <v>0</v>
          </cell>
          <cell r="AQ58">
            <v>2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1</v>
          </cell>
          <cell r="AZ58">
            <v>4</v>
          </cell>
          <cell r="BA58">
            <v>8</v>
          </cell>
          <cell r="BB58">
            <v>4</v>
          </cell>
          <cell r="BC58">
            <v>2.9999999999999996</v>
          </cell>
          <cell r="BD58">
            <v>0</v>
          </cell>
          <cell r="BE58">
            <v>7.5</v>
          </cell>
          <cell r="BF58">
            <v>0</v>
          </cell>
          <cell r="BG58">
            <v>1</v>
          </cell>
          <cell r="BH58">
            <v>3</v>
          </cell>
          <cell r="BI58">
            <v>3</v>
          </cell>
          <cell r="BJ58">
            <v>1</v>
          </cell>
          <cell r="BK58">
            <v>0</v>
          </cell>
          <cell r="BN58">
            <v>155979.99</v>
          </cell>
          <cell r="BO58">
            <v>2580.5100000000002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2</v>
          </cell>
          <cell r="CL58">
            <v>0</v>
          </cell>
          <cell r="CM58">
            <v>23000</v>
          </cell>
          <cell r="CN58">
            <v>5000</v>
          </cell>
          <cell r="CO58">
            <v>111843.51999999999</v>
          </cell>
          <cell r="CP58">
            <v>100000</v>
          </cell>
          <cell r="CQ58">
            <v>0</v>
          </cell>
          <cell r="CR58">
            <v>0</v>
          </cell>
          <cell r="CS58">
            <v>3920</v>
          </cell>
          <cell r="CT58">
            <v>0</v>
          </cell>
          <cell r="CU58">
            <v>20453.125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34700</v>
          </cell>
          <cell r="DC58">
            <v>105651.60088503252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J58">
            <v>24474.999151751399</v>
          </cell>
          <cell r="DK58">
            <v>0</v>
          </cell>
          <cell r="DL58">
            <v>0</v>
          </cell>
          <cell r="DM58">
            <v>0</v>
          </cell>
          <cell r="DN58">
            <v>7132154.9801319716</v>
          </cell>
          <cell r="DO58">
            <v>6</v>
          </cell>
          <cell r="DP58">
            <v>6</v>
          </cell>
          <cell r="DQ58">
            <v>12.000000000000004</v>
          </cell>
          <cell r="DR58">
            <v>21.5</v>
          </cell>
          <cell r="DS58">
            <v>4</v>
          </cell>
          <cell r="DT58">
            <v>75.400000000000006</v>
          </cell>
        </row>
        <row r="59">
          <cell r="A59">
            <v>266</v>
          </cell>
          <cell r="B59" t="str">
            <v>Leckie EC</v>
          </cell>
          <cell r="C59" t="str">
            <v>EC</v>
          </cell>
          <cell r="D59">
            <v>8</v>
          </cell>
          <cell r="E59">
            <v>518</v>
          </cell>
          <cell r="F59">
            <v>0.48841698841698844</v>
          </cell>
          <cell r="G59">
            <v>253</v>
          </cell>
          <cell r="H59">
            <v>1</v>
          </cell>
          <cell r="I59">
            <v>1</v>
          </cell>
          <cell r="J59">
            <v>1.4</v>
          </cell>
          <cell r="K59">
            <v>1</v>
          </cell>
          <cell r="L59">
            <v>0</v>
          </cell>
          <cell r="M59">
            <v>1</v>
          </cell>
          <cell r="N59">
            <v>1</v>
          </cell>
          <cell r="O59">
            <v>1.3</v>
          </cell>
          <cell r="P59">
            <v>0</v>
          </cell>
          <cell r="Q59">
            <v>0</v>
          </cell>
          <cell r="R59">
            <v>0</v>
          </cell>
          <cell r="S59">
            <v>1</v>
          </cell>
          <cell r="T59">
            <v>1</v>
          </cell>
          <cell r="U59">
            <v>3</v>
          </cell>
          <cell r="V59">
            <v>1</v>
          </cell>
          <cell r="W59">
            <v>1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3</v>
          </cell>
          <cell r="AC59">
            <v>3</v>
          </cell>
          <cell r="AD59">
            <v>0</v>
          </cell>
          <cell r="AE59">
            <v>0</v>
          </cell>
          <cell r="AF59">
            <v>3</v>
          </cell>
          <cell r="AG59">
            <v>3</v>
          </cell>
          <cell r="AH59">
            <v>3</v>
          </cell>
          <cell r="AI59">
            <v>3</v>
          </cell>
          <cell r="AJ59">
            <v>3</v>
          </cell>
          <cell r="AK59">
            <v>2</v>
          </cell>
          <cell r="AL59">
            <v>3</v>
          </cell>
          <cell r="AM59">
            <v>3</v>
          </cell>
          <cell r="AN59">
            <v>2.0000000000000027</v>
          </cell>
          <cell r="AO59">
            <v>2.5</v>
          </cell>
          <cell r="AP59">
            <v>1.7</v>
          </cell>
          <cell r="AQ59">
            <v>1.4000000000000001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1</v>
          </cell>
          <cell r="AZ59">
            <v>2</v>
          </cell>
          <cell r="BA59">
            <v>7</v>
          </cell>
          <cell r="BB59">
            <v>1</v>
          </cell>
          <cell r="BC59">
            <v>0</v>
          </cell>
          <cell r="BD59">
            <v>0</v>
          </cell>
          <cell r="BE59">
            <v>1</v>
          </cell>
          <cell r="BF59">
            <v>0</v>
          </cell>
          <cell r="BG59">
            <v>0</v>
          </cell>
          <cell r="BH59">
            <v>5</v>
          </cell>
          <cell r="BI59">
            <v>5</v>
          </cell>
          <cell r="BJ59">
            <v>1</v>
          </cell>
          <cell r="BK59">
            <v>0</v>
          </cell>
          <cell r="BN59">
            <v>209678.03</v>
          </cell>
          <cell r="BO59">
            <v>3468.89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2</v>
          </cell>
          <cell r="CL59">
            <v>0</v>
          </cell>
          <cell r="CM59">
            <v>23000</v>
          </cell>
          <cell r="CN59">
            <v>5000</v>
          </cell>
          <cell r="CO59">
            <v>167765.28</v>
          </cell>
          <cell r="CP59">
            <v>100000</v>
          </cell>
          <cell r="CQ59">
            <v>0</v>
          </cell>
          <cell r="CR59">
            <v>0</v>
          </cell>
          <cell r="CS59">
            <v>5060</v>
          </cell>
          <cell r="CT59">
            <v>180360</v>
          </cell>
          <cell r="CU59">
            <v>29217.186206896549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51800</v>
          </cell>
          <cell r="DC59">
            <v>107584.05636797837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J59">
            <v>44625.001480802894</v>
          </cell>
          <cell r="DK59">
            <v>0</v>
          </cell>
          <cell r="DL59">
            <v>0</v>
          </cell>
          <cell r="DM59">
            <v>50000</v>
          </cell>
          <cell r="DN59">
            <v>7504737.97001707</v>
          </cell>
          <cell r="DO59">
            <v>9</v>
          </cell>
          <cell r="DP59">
            <v>9</v>
          </cell>
          <cell r="DQ59">
            <v>18.600000000000001</v>
          </cell>
          <cell r="DR59">
            <v>11</v>
          </cell>
          <cell r="DS59">
            <v>1</v>
          </cell>
          <cell r="DT59">
            <v>78.300000000000011</v>
          </cell>
        </row>
        <row r="60">
          <cell r="A60">
            <v>271</v>
          </cell>
          <cell r="B60" t="str">
            <v>Ludlow-Taylor ES</v>
          </cell>
          <cell r="C60" t="str">
            <v>ES</v>
          </cell>
          <cell r="D60">
            <v>6</v>
          </cell>
          <cell r="E60">
            <v>486</v>
          </cell>
          <cell r="F60">
            <v>0.27983539094650206</v>
          </cell>
          <cell r="G60">
            <v>136</v>
          </cell>
          <cell r="H60">
            <v>1</v>
          </cell>
          <cell r="I60">
            <v>1</v>
          </cell>
          <cell r="J60">
            <v>1.2</v>
          </cell>
          <cell r="K60">
            <v>0</v>
          </cell>
          <cell r="L60">
            <v>0</v>
          </cell>
          <cell r="M60">
            <v>1</v>
          </cell>
          <cell r="N60">
            <v>1</v>
          </cell>
          <cell r="O60">
            <v>1.2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1</v>
          </cell>
          <cell r="U60">
            <v>2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1.5</v>
          </cell>
          <cell r="AA60">
            <v>0</v>
          </cell>
          <cell r="AB60">
            <v>3</v>
          </cell>
          <cell r="AC60">
            <v>3</v>
          </cell>
          <cell r="AD60">
            <v>0</v>
          </cell>
          <cell r="AE60">
            <v>0</v>
          </cell>
          <cell r="AF60">
            <v>3</v>
          </cell>
          <cell r="AG60">
            <v>3</v>
          </cell>
          <cell r="AH60">
            <v>3</v>
          </cell>
          <cell r="AI60">
            <v>3</v>
          </cell>
          <cell r="AJ60">
            <v>3</v>
          </cell>
          <cell r="AK60">
            <v>3</v>
          </cell>
          <cell r="AL60">
            <v>3</v>
          </cell>
          <cell r="AM60">
            <v>3</v>
          </cell>
          <cell r="AN60">
            <v>2.0000000000000027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</v>
          </cell>
          <cell r="AZ60">
            <v>1.5</v>
          </cell>
          <cell r="BA60">
            <v>7</v>
          </cell>
          <cell r="BB60">
            <v>6</v>
          </cell>
          <cell r="BC60">
            <v>0</v>
          </cell>
          <cell r="BD60">
            <v>0</v>
          </cell>
          <cell r="BE60">
            <v>1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11500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55921.759999999995</v>
          </cell>
          <cell r="CP60">
            <v>0</v>
          </cell>
          <cell r="CQ60">
            <v>0</v>
          </cell>
          <cell r="CR60">
            <v>0</v>
          </cell>
          <cell r="CS60">
            <v>2720</v>
          </cell>
          <cell r="CT60">
            <v>0</v>
          </cell>
          <cell r="CU60">
            <v>25922.505070993917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48600</v>
          </cell>
          <cell r="DC60">
            <v>92611.555714639835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J60">
            <v>4724.9999687075615</v>
          </cell>
          <cell r="DK60">
            <v>0</v>
          </cell>
          <cell r="DL60">
            <v>106014.34039967961</v>
          </cell>
          <cell r="DM60">
            <v>140000</v>
          </cell>
          <cell r="DN60">
            <v>6240285.7024360001</v>
          </cell>
          <cell r="DO60">
            <v>9</v>
          </cell>
          <cell r="DP60">
            <v>9</v>
          </cell>
          <cell r="DQ60">
            <v>14.000000000000004</v>
          </cell>
          <cell r="DR60">
            <v>10.5</v>
          </cell>
          <cell r="DS60">
            <v>6</v>
          </cell>
          <cell r="DT60">
            <v>64.400000000000006</v>
          </cell>
        </row>
        <row r="61">
          <cell r="A61">
            <v>884</v>
          </cell>
          <cell r="B61" t="str">
            <v>Luke Moore Alternative HS</v>
          </cell>
          <cell r="C61" t="str">
            <v>HS</v>
          </cell>
          <cell r="D61">
            <v>5</v>
          </cell>
          <cell r="E61">
            <v>294</v>
          </cell>
          <cell r="F61">
            <v>0</v>
          </cell>
          <cell r="G61">
            <v>0</v>
          </cell>
          <cell r="H61">
            <v>1</v>
          </cell>
          <cell r="I61">
            <v>1</v>
          </cell>
          <cell r="J61">
            <v>1</v>
          </cell>
          <cell r="K61">
            <v>0</v>
          </cell>
          <cell r="L61">
            <v>1.5000000000000002</v>
          </cell>
          <cell r="M61">
            <v>0.5</v>
          </cell>
          <cell r="N61">
            <v>1</v>
          </cell>
          <cell r="O61">
            <v>0</v>
          </cell>
          <cell r="P61">
            <v>1</v>
          </cell>
          <cell r="Q61">
            <v>1.0000004487061702</v>
          </cell>
          <cell r="R61">
            <v>0</v>
          </cell>
          <cell r="S61">
            <v>1</v>
          </cell>
          <cell r="T61">
            <v>1</v>
          </cell>
          <cell r="U61">
            <v>1</v>
          </cell>
          <cell r="V61">
            <v>0.5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2.8000000000000003</v>
          </cell>
          <cell r="AS61">
            <v>3.4</v>
          </cell>
          <cell r="AT61">
            <v>3.2</v>
          </cell>
          <cell r="AU61">
            <v>2.8000000000000003</v>
          </cell>
          <cell r="AV61">
            <v>0</v>
          </cell>
          <cell r="AW61">
            <v>0</v>
          </cell>
          <cell r="AX61">
            <v>0</v>
          </cell>
          <cell r="AY61">
            <v>1</v>
          </cell>
          <cell r="AZ61">
            <v>2</v>
          </cell>
          <cell r="BA61">
            <v>8</v>
          </cell>
          <cell r="BB61">
            <v>0</v>
          </cell>
          <cell r="BC61">
            <v>0</v>
          </cell>
          <cell r="BD61">
            <v>0</v>
          </cell>
          <cell r="BE61">
            <v>0.36363636363636365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70000</v>
          </cell>
          <cell r="BN61">
            <v>85925.36</v>
          </cell>
          <cell r="BO61">
            <v>1387.1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244045.91999999998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37367.441599999998</v>
          </cell>
          <cell r="CV61">
            <v>0</v>
          </cell>
          <cell r="CW61">
            <v>1</v>
          </cell>
          <cell r="CX61">
            <v>150000</v>
          </cell>
          <cell r="CY61">
            <v>0</v>
          </cell>
          <cell r="CZ61">
            <v>0</v>
          </cell>
          <cell r="DA61">
            <v>0</v>
          </cell>
          <cell r="DB61">
            <v>29400</v>
          </cell>
          <cell r="DC61">
            <v>61769.634368396939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4950</v>
          </cell>
          <cell r="DJ61">
            <v>4950</v>
          </cell>
          <cell r="DK61">
            <v>0</v>
          </cell>
          <cell r="DL61">
            <v>0</v>
          </cell>
          <cell r="DM61">
            <v>0</v>
          </cell>
          <cell r="DN61">
            <v>4521468.7086638594</v>
          </cell>
          <cell r="DO61">
            <v>0</v>
          </cell>
          <cell r="DP61">
            <v>0</v>
          </cell>
          <cell r="DQ61">
            <v>12.200000000000001</v>
          </cell>
          <cell r="DR61">
            <v>11.363636363636363</v>
          </cell>
          <cell r="DS61">
            <v>0</v>
          </cell>
          <cell r="DT61">
            <v>36.063636812342537</v>
          </cell>
        </row>
        <row r="62">
          <cell r="A62">
            <v>420</v>
          </cell>
          <cell r="B62" t="str">
            <v>MacFarland MS</v>
          </cell>
          <cell r="C62" t="str">
            <v>MS</v>
          </cell>
          <cell r="D62">
            <v>4</v>
          </cell>
          <cell r="E62">
            <v>766</v>
          </cell>
          <cell r="F62">
            <v>0.45561357702349869</v>
          </cell>
          <cell r="G62">
            <v>349</v>
          </cell>
          <cell r="H62">
            <v>1</v>
          </cell>
          <cell r="I62">
            <v>1</v>
          </cell>
          <cell r="J62">
            <v>2.6</v>
          </cell>
          <cell r="K62">
            <v>1.9</v>
          </cell>
          <cell r="L62">
            <v>0</v>
          </cell>
          <cell r="M62">
            <v>1</v>
          </cell>
          <cell r="N62">
            <v>1</v>
          </cell>
          <cell r="O62">
            <v>1.9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1</v>
          </cell>
          <cell r="U62">
            <v>4</v>
          </cell>
          <cell r="V62">
            <v>1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12.1</v>
          </cell>
          <cell r="AP62">
            <v>11.7</v>
          </cell>
          <cell r="AQ62">
            <v>11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1</v>
          </cell>
          <cell r="AZ62">
            <v>2</v>
          </cell>
          <cell r="BA62">
            <v>13</v>
          </cell>
          <cell r="BB62">
            <v>2</v>
          </cell>
          <cell r="BC62">
            <v>0</v>
          </cell>
          <cell r="BD62">
            <v>0</v>
          </cell>
          <cell r="BE62">
            <v>14</v>
          </cell>
          <cell r="BF62">
            <v>1</v>
          </cell>
          <cell r="BG62">
            <v>3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N62">
            <v>238231.74</v>
          </cell>
          <cell r="BO62">
            <v>3941.28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3</v>
          </cell>
          <cell r="CL62">
            <v>0</v>
          </cell>
          <cell r="CM62">
            <v>23000</v>
          </cell>
          <cell r="CN62">
            <v>5000</v>
          </cell>
          <cell r="CO62">
            <v>355889.44</v>
          </cell>
          <cell r="CP62">
            <v>100000</v>
          </cell>
          <cell r="CQ62">
            <v>0</v>
          </cell>
          <cell r="CR62">
            <v>0</v>
          </cell>
          <cell r="CS62">
            <v>6980</v>
          </cell>
          <cell r="CT62">
            <v>39240</v>
          </cell>
          <cell r="CU62">
            <v>56092.877966101696</v>
          </cell>
          <cell r="CV62">
            <v>0</v>
          </cell>
          <cell r="CW62">
            <v>0</v>
          </cell>
          <cell r="CX62">
            <v>0</v>
          </cell>
          <cell r="CY62">
            <v>1</v>
          </cell>
          <cell r="CZ62">
            <v>0</v>
          </cell>
          <cell r="DA62">
            <v>0</v>
          </cell>
          <cell r="DB62">
            <v>76600</v>
          </cell>
          <cell r="DC62">
            <v>155902.72166559199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J62">
            <v>54600.000014528632</v>
          </cell>
          <cell r="DK62">
            <v>0</v>
          </cell>
          <cell r="DL62">
            <v>0</v>
          </cell>
          <cell r="DM62">
            <v>0</v>
          </cell>
          <cell r="DN62">
            <v>10773721.896458862</v>
          </cell>
          <cell r="DO62">
            <v>0</v>
          </cell>
          <cell r="DP62">
            <v>0</v>
          </cell>
          <cell r="DQ62">
            <v>34.799999999999997</v>
          </cell>
          <cell r="DR62">
            <v>33</v>
          </cell>
          <cell r="DS62">
            <v>3</v>
          </cell>
          <cell r="DT62">
            <v>92.2</v>
          </cell>
        </row>
        <row r="63">
          <cell r="A63">
            <v>308</v>
          </cell>
          <cell r="B63" t="str">
            <v>Malcolm X ES @ Green</v>
          </cell>
          <cell r="C63" t="str">
            <v>ES</v>
          </cell>
          <cell r="D63">
            <v>8</v>
          </cell>
          <cell r="E63">
            <v>242</v>
          </cell>
          <cell r="F63">
            <v>0.8223140495867769</v>
          </cell>
          <cell r="G63">
            <v>199</v>
          </cell>
          <cell r="H63">
            <v>1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0.5</v>
          </cell>
          <cell r="N63">
            <v>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1</v>
          </cell>
          <cell r="T63">
            <v>1</v>
          </cell>
          <cell r="U63">
            <v>1</v>
          </cell>
          <cell r="V63">
            <v>0.5</v>
          </cell>
          <cell r="W63">
            <v>1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2</v>
          </cell>
          <cell r="AC63">
            <v>2</v>
          </cell>
          <cell r="AD63">
            <v>0</v>
          </cell>
          <cell r="AE63">
            <v>0</v>
          </cell>
          <cell r="AF63">
            <v>2</v>
          </cell>
          <cell r="AG63">
            <v>2</v>
          </cell>
          <cell r="AH63">
            <v>2</v>
          </cell>
          <cell r="AI63">
            <v>2</v>
          </cell>
          <cell r="AJ63">
            <v>1</v>
          </cell>
          <cell r="AK63">
            <v>2</v>
          </cell>
          <cell r="AL63">
            <v>1</v>
          </cell>
          <cell r="AM63">
            <v>2</v>
          </cell>
          <cell r="AN63">
            <v>2.0000000000000027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1</v>
          </cell>
          <cell r="AZ63">
            <v>1</v>
          </cell>
          <cell r="BA63">
            <v>5</v>
          </cell>
          <cell r="BB63">
            <v>2</v>
          </cell>
          <cell r="BC63">
            <v>2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3</v>
          </cell>
          <cell r="BI63">
            <v>3</v>
          </cell>
          <cell r="BJ63">
            <v>1</v>
          </cell>
          <cell r="BK63">
            <v>0</v>
          </cell>
          <cell r="BN63">
            <v>99298.74</v>
          </cell>
          <cell r="BO63">
            <v>1642.79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55921.759999999995</v>
          </cell>
          <cell r="CP63">
            <v>0</v>
          </cell>
          <cell r="CQ63">
            <v>0</v>
          </cell>
          <cell r="CR63">
            <v>0</v>
          </cell>
          <cell r="CS63">
            <v>7960</v>
          </cell>
          <cell r="CT63">
            <v>0</v>
          </cell>
          <cell r="CU63">
            <v>14307.01923076923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24200</v>
          </cell>
          <cell r="DC63">
            <v>59173.310599013777</v>
          </cell>
          <cell r="DD63">
            <v>0</v>
          </cell>
          <cell r="DE63">
            <v>0</v>
          </cell>
          <cell r="DF63">
            <v>13859</v>
          </cell>
          <cell r="DG63">
            <v>0</v>
          </cell>
          <cell r="DH63">
            <v>0</v>
          </cell>
          <cell r="DJ63">
            <v>19174.99998062849</v>
          </cell>
          <cell r="DK63">
            <v>0</v>
          </cell>
          <cell r="DL63">
            <v>0</v>
          </cell>
          <cell r="DM63">
            <v>0</v>
          </cell>
          <cell r="DN63">
            <v>4053238.5265814532</v>
          </cell>
          <cell r="DO63">
            <v>6</v>
          </cell>
          <cell r="DP63">
            <v>6</v>
          </cell>
          <cell r="DQ63">
            <v>8.0000000000000036</v>
          </cell>
          <cell r="DR63">
            <v>7</v>
          </cell>
          <cell r="DS63">
            <v>2</v>
          </cell>
          <cell r="DT63">
            <v>48</v>
          </cell>
        </row>
        <row r="64">
          <cell r="A64">
            <v>273</v>
          </cell>
          <cell r="B64" t="str">
            <v>Mann ES</v>
          </cell>
          <cell r="C64" t="str">
            <v>ES</v>
          </cell>
          <cell r="D64">
            <v>3</v>
          </cell>
          <cell r="E64">
            <v>456</v>
          </cell>
          <cell r="F64">
            <v>3.5087719298245612E-2</v>
          </cell>
          <cell r="G64">
            <v>16</v>
          </cell>
          <cell r="H64">
            <v>1</v>
          </cell>
          <cell r="I64">
            <v>1</v>
          </cell>
          <cell r="J64">
            <v>1.1000000000000001</v>
          </cell>
          <cell r="K64">
            <v>0</v>
          </cell>
          <cell r="L64">
            <v>0</v>
          </cell>
          <cell r="M64">
            <v>1</v>
          </cell>
          <cell r="N64">
            <v>1</v>
          </cell>
          <cell r="O64">
            <v>1.1000000000000001</v>
          </cell>
          <cell r="P64">
            <v>0</v>
          </cell>
          <cell r="Q64">
            <v>0</v>
          </cell>
          <cell r="R64">
            <v>0</v>
          </cell>
          <cell r="S64">
            <v>1</v>
          </cell>
          <cell r="T64">
            <v>1</v>
          </cell>
          <cell r="U64">
            <v>2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1.5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</v>
          </cell>
          <cell r="AG64">
            <v>2</v>
          </cell>
          <cell r="AH64">
            <v>3</v>
          </cell>
          <cell r="AI64">
            <v>3</v>
          </cell>
          <cell r="AJ64">
            <v>4</v>
          </cell>
          <cell r="AK64">
            <v>3</v>
          </cell>
          <cell r="AL64">
            <v>3</v>
          </cell>
          <cell r="AM64">
            <v>3</v>
          </cell>
          <cell r="AN64">
            <v>3.000000000000004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0.5</v>
          </cell>
          <cell r="AZ64">
            <v>1</v>
          </cell>
          <cell r="BA64">
            <v>3</v>
          </cell>
          <cell r="BB64">
            <v>0</v>
          </cell>
          <cell r="BC64">
            <v>0</v>
          </cell>
          <cell r="BD64">
            <v>0</v>
          </cell>
          <cell r="BE64">
            <v>2.5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N64">
            <v>0</v>
          </cell>
          <cell r="BO64">
            <v>0</v>
          </cell>
          <cell r="BP64">
            <v>10650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55921.759999999995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22546.795327102802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45600</v>
          </cell>
          <cell r="DC64">
            <v>77094.566337937911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J64">
            <v>1225.0000355299562</v>
          </cell>
          <cell r="DK64">
            <v>0</v>
          </cell>
          <cell r="DL64">
            <v>0</v>
          </cell>
          <cell r="DM64">
            <v>0</v>
          </cell>
          <cell r="DN64">
            <v>5001520.5029389495</v>
          </cell>
          <cell r="DO64">
            <v>5</v>
          </cell>
          <cell r="DP64">
            <v>5</v>
          </cell>
          <cell r="DQ64">
            <v>16.000000000000004</v>
          </cell>
          <cell r="DR64">
            <v>7</v>
          </cell>
          <cell r="DS64">
            <v>0</v>
          </cell>
          <cell r="DT64">
            <v>48.70000000000001</v>
          </cell>
        </row>
        <row r="65">
          <cell r="A65">
            <v>284</v>
          </cell>
          <cell r="B65" t="str">
            <v>Marie Reed ES</v>
          </cell>
          <cell r="C65" t="str">
            <v>ES</v>
          </cell>
          <cell r="D65">
            <v>1</v>
          </cell>
          <cell r="E65">
            <v>468</v>
          </cell>
          <cell r="F65">
            <v>0.30982905982905984</v>
          </cell>
          <cell r="G65">
            <v>145</v>
          </cell>
          <cell r="H65">
            <v>1</v>
          </cell>
          <cell r="I65">
            <v>1</v>
          </cell>
          <cell r="J65">
            <v>1.2</v>
          </cell>
          <cell r="K65">
            <v>0</v>
          </cell>
          <cell r="L65">
            <v>0</v>
          </cell>
          <cell r="M65">
            <v>1</v>
          </cell>
          <cell r="N65">
            <v>1</v>
          </cell>
          <cell r="O65">
            <v>1.2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4</v>
          </cell>
          <cell r="V65">
            <v>1</v>
          </cell>
          <cell r="W65">
            <v>1</v>
          </cell>
          <cell r="X65">
            <v>1</v>
          </cell>
          <cell r="Y65">
            <v>1</v>
          </cell>
          <cell r="Z65">
            <v>1.5</v>
          </cell>
          <cell r="AA65">
            <v>0</v>
          </cell>
          <cell r="AB65">
            <v>2</v>
          </cell>
          <cell r="AC65">
            <v>2</v>
          </cell>
          <cell r="AD65">
            <v>2</v>
          </cell>
          <cell r="AE65">
            <v>2</v>
          </cell>
          <cell r="AF65">
            <v>2</v>
          </cell>
          <cell r="AG65">
            <v>2</v>
          </cell>
          <cell r="AH65">
            <v>3</v>
          </cell>
          <cell r="AI65">
            <v>3</v>
          </cell>
          <cell r="AJ65">
            <v>3</v>
          </cell>
          <cell r="AK65">
            <v>3</v>
          </cell>
          <cell r="AL65">
            <v>3</v>
          </cell>
          <cell r="AM65">
            <v>3</v>
          </cell>
          <cell r="AN65">
            <v>3.000000000000004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1</v>
          </cell>
          <cell r="AZ65">
            <v>3</v>
          </cell>
          <cell r="BA65">
            <v>7</v>
          </cell>
          <cell r="BB65">
            <v>2</v>
          </cell>
          <cell r="BC65">
            <v>2</v>
          </cell>
          <cell r="BD65">
            <v>0</v>
          </cell>
          <cell r="BE65">
            <v>10.5</v>
          </cell>
          <cell r="BF65">
            <v>0</v>
          </cell>
          <cell r="BG65">
            <v>2</v>
          </cell>
          <cell r="BH65">
            <v>6</v>
          </cell>
          <cell r="BI65">
            <v>6</v>
          </cell>
          <cell r="BJ65">
            <v>0</v>
          </cell>
          <cell r="BK65">
            <v>0</v>
          </cell>
          <cell r="BN65">
            <v>196466.6</v>
          </cell>
          <cell r="BO65">
            <v>3250.32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1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111843.51999999999</v>
          </cell>
          <cell r="CP65">
            <v>0</v>
          </cell>
          <cell r="CQ65">
            <v>0</v>
          </cell>
          <cell r="CR65">
            <v>0</v>
          </cell>
          <cell r="CS65">
            <v>2900</v>
          </cell>
          <cell r="CT65">
            <v>0</v>
          </cell>
          <cell r="CU65">
            <v>29711.703703703704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5000</v>
          </cell>
          <cell r="DA65">
            <v>113945.66</v>
          </cell>
          <cell r="DB65">
            <v>46800</v>
          </cell>
          <cell r="DC65">
            <v>147617.14400564801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1</v>
          </cell>
          <cell r="DJ65">
            <v>10124.999641254544</v>
          </cell>
          <cell r="DK65">
            <v>0</v>
          </cell>
          <cell r="DL65">
            <v>0</v>
          </cell>
          <cell r="DM65">
            <v>0</v>
          </cell>
          <cell r="DN65">
            <v>8364574.8478174517</v>
          </cell>
          <cell r="DO65">
            <v>9</v>
          </cell>
          <cell r="DP65">
            <v>9</v>
          </cell>
          <cell r="DQ65">
            <v>15.000000000000004</v>
          </cell>
          <cell r="DR65">
            <v>23.5</v>
          </cell>
          <cell r="DS65">
            <v>2</v>
          </cell>
          <cell r="DT65">
            <v>92.4</v>
          </cell>
        </row>
        <row r="66">
          <cell r="A66">
            <v>274</v>
          </cell>
          <cell r="B66" t="str">
            <v>Maury ES</v>
          </cell>
          <cell r="C66" t="str">
            <v>ES</v>
          </cell>
          <cell r="D66">
            <v>6</v>
          </cell>
          <cell r="E66">
            <v>490</v>
          </cell>
          <cell r="F66">
            <v>0.1326530612244898</v>
          </cell>
          <cell r="G66">
            <v>65</v>
          </cell>
          <cell r="H66">
            <v>1</v>
          </cell>
          <cell r="I66">
            <v>1</v>
          </cell>
          <cell r="J66">
            <v>1.2</v>
          </cell>
          <cell r="K66">
            <v>0</v>
          </cell>
          <cell r="L66">
            <v>0</v>
          </cell>
          <cell r="M66">
            <v>1</v>
          </cell>
          <cell r="N66">
            <v>1</v>
          </cell>
          <cell r="O66">
            <v>1.2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2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1.5</v>
          </cell>
          <cell r="AA66">
            <v>0</v>
          </cell>
          <cell r="AB66">
            <v>2</v>
          </cell>
          <cell r="AC66">
            <v>2</v>
          </cell>
          <cell r="AD66">
            <v>1</v>
          </cell>
          <cell r="AE66">
            <v>1</v>
          </cell>
          <cell r="AF66">
            <v>2</v>
          </cell>
          <cell r="AG66">
            <v>2</v>
          </cell>
          <cell r="AH66">
            <v>4</v>
          </cell>
          <cell r="AI66">
            <v>4</v>
          </cell>
          <cell r="AJ66">
            <v>4</v>
          </cell>
          <cell r="AK66">
            <v>3</v>
          </cell>
          <cell r="AL66">
            <v>3</v>
          </cell>
          <cell r="AM66">
            <v>3</v>
          </cell>
          <cell r="AN66">
            <v>2.0000000000000027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0.5</v>
          </cell>
          <cell r="AZ66">
            <v>1</v>
          </cell>
          <cell r="BA66">
            <v>4</v>
          </cell>
          <cell r="BB66">
            <v>0</v>
          </cell>
          <cell r="BC66">
            <v>0</v>
          </cell>
          <cell r="BD66">
            <v>0</v>
          </cell>
          <cell r="BE66">
            <v>1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11425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111843.51999999999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26609.181818181816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49000</v>
          </cell>
          <cell r="DC66">
            <v>84027.98950707537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J66">
            <v>2625.0000554136932</v>
          </cell>
          <cell r="DK66">
            <v>0</v>
          </cell>
          <cell r="DL66">
            <v>0</v>
          </cell>
          <cell r="DM66">
            <v>0</v>
          </cell>
          <cell r="DN66">
            <v>5504660.4744288307</v>
          </cell>
          <cell r="DO66">
            <v>9</v>
          </cell>
          <cell r="DP66">
            <v>9</v>
          </cell>
          <cell r="DQ66">
            <v>15.000000000000004</v>
          </cell>
          <cell r="DR66">
            <v>6.5</v>
          </cell>
          <cell r="DS66">
            <v>0</v>
          </cell>
          <cell r="DT66">
            <v>55.4</v>
          </cell>
        </row>
        <row r="67">
          <cell r="A67">
            <v>435</v>
          </cell>
          <cell r="B67" t="str">
            <v>McKinley MS</v>
          </cell>
          <cell r="C67" t="str">
            <v>MS</v>
          </cell>
          <cell r="D67">
            <v>5</v>
          </cell>
          <cell r="E67">
            <v>242</v>
          </cell>
          <cell r="F67">
            <v>0.57024793388429751</v>
          </cell>
          <cell r="G67">
            <v>138</v>
          </cell>
          <cell r="H67">
            <v>0.5</v>
          </cell>
          <cell r="I67">
            <v>1</v>
          </cell>
          <cell r="J67">
            <v>1.7999999999999998</v>
          </cell>
          <cell r="K67">
            <v>1</v>
          </cell>
          <cell r="L67">
            <v>0</v>
          </cell>
          <cell r="M67">
            <v>0.5</v>
          </cell>
          <cell r="N67">
            <v>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2</v>
          </cell>
          <cell r="V67">
            <v>0.5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3.4</v>
          </cell>
          <cell r="AP67">
            <v>3.9</v>
          </cell>
          <cell r="AQ67">
            <v>3.7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1</v>
          </cell>
          <cell r="AZ67">
            <v>3</v>
          </cell>
          <cell r="BA67">
            <v>8</v>
          </cell>
          <cell r="BB67">
            <v>3</v>
          </cell>
          <cell r="BC67">
            <v>1</v>
          </cell>
          <cell r="BD67">
            <v>0</v>
          </cell>
          <cell r="BE67">
            <v>1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N67">
            <v>75798.45</v>
          </cell>
          <cell r="BO67">
            <v>1223.6199999999999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2</v>
          </cell>
          <cell r="CL67">
            <v>0</v>
          </cell>
          <cell r="CM67">
            <v>23000</v>
          </cell>
          <cell r="CN67">
            <v>5000</v>
          </cell>
          <cell r="CO67">
            <v>188124.15999999997</v>
          </cell>
          <cell r="CP67">
            <v>100000</v>
          </cell>
          <cell r="CQ67">
            <v>0</v>
          </cell>
          <cell r="CR67">
            <v>75000</v>
          </cell>
          <cell r="CS67">
            <v>2760</v>
          </cell>
          <cell r="CT67">
            <v>0</v>
          </cell>
          <cell r="CU67">
            <v>18459.710344827588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24200</v>
          </cell>
          <cell r="DC67">
            <v>66365.62459715984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J67">
            <v>42000.001017004251</v>
          </cell>
          <cell r="DK67">
            <v>0</v>
          </cell>
          <cell r="DL67">
            <v>0</v>
          </cell>
          <cell r="DM67">
            <v>0</v>
          </cell>
          <cell r="DN67">
            <v>4644020.0502546346</v>
          </cell>
          <cell r="DO67">
            <v>0</v>
          </cell>
          <cell r="DP67">
            <v>0</v>
          </cell>
          <cell r="DQ67">
            <v>11</v>
          </cell>
          <cell r="DR67">
            <v>13</v>
          </cell>
          <cell r="DS67">
            <v>3</v>
          </cell>
          <cell r="DT67">
            <v>40.299999999999997</v>
          </cell>
        </row>
        <row r="68">
          <cell r="A68">
            <v>458</v>
          </cell>
          <cell r="B68" t="str">
            <v>McKinley Technology HS</v>
          </cell>
          <cell r="C68" t="str">
            <v>HS</v>
          </cell>
          <cell r="D68">
            <v>5</v>
          </cell>
          <cell r="E68">
            <v>686</v>
          </cell>
          <cell r="F68">
            <v>0.38483965014577259</v>
          </cell>
          <cell r="G68">
            <v>264</v>
          </cell>
          <cell r="H68">
            <v>0.5</v>
          </cell>
          <cell r="I68">
            <v>1</v>
          </cell>
          <cell r="J68">
            <v>2.2999999999999998</v>
          </cell>
          <cell r="K68">
            <v>0</v>
          </cell>
          <cell r="L68">
            <v>3.0000000000000004</v>
          </cell>
          <cell r="M68">
            <v>1</v>
          </cell>
          <cell r="N68">
            <v>1</v>
          </cell>
          <cell r="O68">
            <v>1.7</v>
          </cell>
          <cell r="P68">
            <v>1</v>
          </cell>
          <cell r="Q68">
            <v>1.0000004487061702</v>
          </cell>
          <cell r="R68">
            <v>0</v>
          </cell>
          <cell r="S68">
            <v>1</v>
          </cell>
          <cell r="T68">
            <v>1</v>
          </cell>
          <cell r="U68">
            <v>6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8.4</v>
          </cell>
          <cell r="AS68">
            <v>7.3</v>
          </cell>
          <cell r="AT68">
            <v>6.7000000000000011</v>
          </cell>
          <cell r="AU68">
            <v>6.3</v>
          </cell>
          <cell r="AV68">
            <v>0</v>
          </cell>
          <cell r="AW68">
            <v>0</v>
          </cell>
          <cell r="AX68">
            <v>0</v>
          </cell>
          <cell r="AY68">
            <v>1</v>
          </cell>
          <cell r="AZ68">
            <v>2</v>
          </cell>
          <cell r="BA68">
            <v>2</v>
          </cell>
          <cell r="BB68">
            <v>0</v>
          </cell>
          <cell r="BC68">
            <v>0</v>
          </cell>
          <cell r="BD68">
            <v>0</v>
          </cell>
          <cell r="BE68">
            <v>1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N68">
            <v>200390.22</v>
          </cell>
          <cell r="BO68">
            <v>3234.92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90000</v>
          </cell>
          <cell r="CB68">
            <v>0</v>
          </cell>
          <cell r="CC68">
            <v>0</v>
          </cell>
          <cell r="CD68">
            <v>0</v>
          </cell>
          <cell r="CE68">
            <v>2</v>
          </cell>
          <cell r="CF68">
            <v>0</v>
          </cell>
          <cell r="CG68">
            <v>3</v>
          </cell>
          <cell r="CH68">
            <v>0</v>
          </cell>
          <cell r="CI68">
            <v>1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355889.44</v>
          </cell>
          <cell r="CP68">
            <v>0</v>
          </cell>
          <cell r="CQ68">
            <v>1</v>
          </cell>
          <cell r="CR68">
            <v>0</v>
          </cell>
          <cell r="CS68">
            <v>5280</v>
          </cell>
          <cell r="CT68">
            <v>0</v>
          </cell>
          <cell r="CU68">
            <v>95151.75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68600</v>
          </cell>
          <cell r="DC68">
            <v>93169.792577740474</v>
          </cell>
          <cell r="DD68">
            <v>0</v>
          </cell>
          <cell r="DE68">
            <v>1680585.0389999999</v>
          </cell>
          <cell r="DF68">
            <v>0</v>
          </cell>
          <cell r="DG68">
            <v>0</v>
          </cell>
          <cell r="DH68">
            <v>0</v>
          </cell>
          <cell r="DJ68">
            <v>3150.0000234693289</v>
          </cell>
          <cell r="DK68">
            <v>0</v>
          </cell>
          <cell r="DL68">
            <v>0</v>
          </cell>
          <cell r="DM68">
            <v>0</v>
          </cell>
          <cell r="DN68">
            <v>9135446.9600061253</v>
          </cell>
          <cell r="DO68">
            <v>0</v>
          </cell>
          <cell r="DP68">
            <v>0</v>
          </cell>
          <cell r="DQ68">
            <v>28.7</v>
          </cell>
          <cell r="DR68">
            <v>6</v>
          </cell>
          <cell r="DS68">
            <v>0</v>
          </cell>
          <cell r="DT68">
            <v>63.20000044870617</v>
          </cell>
        </row>
        <row r="69">
          <cell r="A69">
            <v>280</v>
          </cell>
          <cell r="B69" t="str">
            <v>Miner ES</v>
          </cell>
          <cell r="C69" t="str">
            <v>ES</v>
          </cell>
          <cell r="D69">
            <v>6</v>
          </cell>
          <cell r="E69">
            <v>390</v>
          </cell>
          <cell r="F69">
            <v>0.62820512820512819</v>
          </cell>
          <cell r="G69">
            <v>245</v>
          </cell>
          <cell r="H69">
            <v>1</v>
          </cell>
          <cell r="I69">
            <v>1</v>
          </cell>
          <cell r="J69">
            <v>1</v>
          </cell>
          <cell r="K69">
            <v>0</v>
          </cell>
          <cell r="L69">
            <v>0</v>
          </cell>
          <cell r="M69">
            <v>1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</v>
          </cell>
          <cell r="T69">
            <v>1</v>
          </cell>
          <cell r="U69">
            <v>2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0</v>
          </cell>
          <cell r="AA69">
            <v>3</v>
          </cell>
          <cell r="AB69">
            <v>3</v>
          </cell>
          <cell r="AC69">
            <v>3</v>
          </cell>
          <cell r="AD69">
            <v>1</v>
          </cell>
          <cell r="AE69">
            <v>1</v>
          </cell>
          <cell r="AF69">
            <v>4</v>
          </cell>
          <cell r="AG69">
            <v>4</v>
          </cell>
          <cell r="AH69">
            <v>3</v>
          </cell>
          <cell r="AI69">
            <v>3</v>
          </cell>
          <cell r="AJ69">
            <v>2</v>
          </cell>
          <cell r="AK69">
            <v>2</v>
          </cell>
          <cell r="AL69">
            <v>2</v>
          </cell>
          <cell r="AM69">
            <v>2</v>
          </cell>
          <cell r="AN69">
            <v>2.0000000000000027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1</v>
          </cell>
          <cell r="AZ69">
            <v>2</v>
          </cell>
          <cell r="BA69">
            <v>9</v>
          </cell>
          <cell r="BB69">
            <v>5</v>
          </cell>
          <cell r="BC69">
            <v>0</v>
          </cell>
          <cell r="BD69">
            <v>0</v>
          </cell>
          <cell r="BE69">
            <v>1</v>
          </cell>
          <cell r="BF69">
            <v>0</v>
          </cell>
          <cell r="BG69">
            <v>0</v>
          </cell>
          <cell r="BH69">
            <v>4</v>
          </cell>
          <cell r="BI69">
            <v>4</v>
          </cell>
          <cell r="BJ69">
            <v>1</v>
          </cell>
          <cell r="BK69">
            <v>0</v>
          </cell>
          <cell r="BN69">
            <v>158963.22</v>
          </cell>
          <cell r="BO69">
            <v>2629.87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111843.51999999999</v>
          </cell>
          <cell r="CP69">
            <v>0</v>
          </cell>
          <cell r="CQ69">
            <v>0</v>
          </cell>
          <cell r="CR69">
            <v>0</v>
          </cell>
          <cell r="CS69">
            <v>4900</v>
          </cell>
          <cell r="CT69">
            <v>0</v>
          </cell>
          <cell r="CU69">
            <v>21367.454545454544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39000</v>
          </cell>
          <cell r="DC69">
            <v>95361.650111495648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J69">
            <v>23725.000280886889</v>
          </cell>
          <cell r="DK69">
            <v>0</v>
          </cell>
          <cell r="DL69">
            <v>0</v>
          </cell>
          <cell r="DM69">
            <v>0</v>
          </cell>
          <cell r="DN69">
            <v>6477534.5727947094</v>
          </cell>
          <cell r="DO69">
            <v>11</v>
          </cell>
          <cell r="DP69">
            <v>11</v>
          </cell>
          <cell r="DQ69">
            <v>10.000000000000004</v>
          </cell>
          <cell r="DR69">
            <v>13</v>
          </cell>
          <cell r="DS69">
            <v>5</v>
          </cell>
          <cell r="DT69">
            <v>75</v>
          </cell>
        </row>
        <row r="70">
          <cell r="A70">
            <v>285</v>
          </cell>
          <cell r="B70" t="str">
            <v>Moten ES</v>
          </cell>
          <cell r="C70" t="str">
            <v>ES</v>
          </cell>
          <cell r="D70">
            <v>8</v>
          </cell>
          <cell r="E70">
            <v>261</v>
          </cell>
          <cell r="F70">
            <v>0.94636015325670497</v>
          </cell>
          <cell r="G70">
            <v>247</v>
          </cell>
          <cell r="H70">
            <v>1</v>
          </cell>
          <cell r="I70">
            <v>1</v>
          </cell>
          <cell r="J70">
            <v>0</v>
          </cell>
          <cell r="K70">
            <v>0</v>
          </cell>
          <cell r="L70">
            <v>0</v>
          </cell>
          <cell r="M70">
            <v>0.5</v>
          </cell>
          <cell r="N70">
            <v>1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1</v>
          </cell>
          <cell r="T70">
            <v>1</v>
          </cell>
          <cell r="U70">
            <v>1</v>
          </cell>
          <cell r="V70">
            <v>0.5</v>
          </cell>
          <cell r="W70">
            <v>1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2</v>
          </cell>
          <cell r="AC70">
            <v>2</v>
          </cell>
          <cell r="AD70">
            <v>1</v>
          </cell>
          <cell r="AE70">
            <v>1</v>
          </cell>
          <cell r="AF70">
            <v>2</v>
          </cell>
          <cell r="AG70">
            <v>2</v>
          </cell>
          <cell r="AH70">
            <v>2</v>
          </cell>
          <cell r="AI70">
            <v>2</v>
          </cell>
          <cell r="AJ70">
            <v>1</v>
          </cell>
          <cell r="AK70">
            <v>2</v>
          </cell>
          <cell r="AL70">
            <v>2</v>
          </cell>
          <cell r="AM70">
            <v>2</v>
          </cell>
          <cell r="AN70">
            <v>2.0000000000000027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1</v>
          </cell>
          <cell r="AZ70">
            <v>2</v>
          </cell>
          <cell r="BA70">
            <v>5</v>
          </cell>
          <cell r="BB70">
            <v>2</v>
          </cell>
          <cell r="BC70">
            <v>0</v>
          </cell>
          <cell r="BD70">
            <v>0</v>
          </cell>
          <cell r="BE70">
            <v>4.5454545454545456E-2</v>
          </cell>
          <cell r="BF70">
            <v>0</v>
          </cell>
          <cell r="BG70">
            <v>0</v>
          </cell>
          <cell r="BH70">
            <v>3</v>
          </cell>
          <cell r="BI70">
            <v>3</v>
          </cell>
          <cell r="BJ70">
            <v>1</v>
          </cell>
          <cell r="BK70">
            <v>0</v>
          </cell>
          <cell r="BN70">
            <v>122738.36</v>
          </cell>
          <cell r="BO70">
            <v>2030.57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1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111843.51999999999</v>
          </cell>
          <cell r="CP70">
            <v>0</v>
          </cell>
          <cell r="CQ70">
            <v>0</v>
          </cell>
          <cell r="CR70">
            <v>75000</v>
          </cell>
          <cell r="CS70">
            <v>9880</v>
          </cell>
          <cell r="CT70">
            <v>0</v>
          </cell>
          <cell r="CU70">
            <v>15998.09375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26100</v>
          </cell>
          <cell r="DC70">
            <v>63592.271304543123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J70">
            <v>31850.000309944153</v>
          </cell>
          <cell r="DK70">
            <v>0</v>
          </cell>
          <cell r="DL70">
            <v>224686.87747668638</v>
          </cell>
          <cell r="DM70">
            <v>150000</v>
          </cell>
          <cell r="DN70">
            <v>4976781.4793401202</v>
          </cell>
          <cell r="DO70">
            <v>7</v>
          </cell>
          <cell r="DP70">
            <v>7</v>
          </cell>
          <cell r="DQ70">
            <v>9.0000000000000036</v>
          </cell>
          <cell r="DR70">
            <v>8.045454545454545</v>
          </cell>
          <cell r="DS70">
            <v>2</v>
          </cell>
          <cell r="DT70">
            <v>51.045454545454547</v>
          </cell>
        </row>
        <row r="71">
          <cell r="A71">
            <v>287</v>
          </cell>
          <cell r="B71" t="str">
            <v>Murch ES</v>
          </cell>
          <cell r="C71" t="str">
            <v>ES</v>
          </cell>
          <cell r="D71">
            <v>3</v>
          </cell>
          <cell r="E71">
            <v>651</v>
          </cell>
          <cell r="F71">
            <v>5.8371735791090631E-2</v>
          </cell>
          <cell r="G71">
            <v>38</v>
          </cell>
          <cell r="H71">
            <v>1</v>
          </cell>
          <cell r="I71">
            <v>1</v>
          </cell>
          <cell r="J71">
            <v>1.6</v>
          </cell>
          <cell r="K71">
            <v>0</v>
          </cell>
          <cell r="L71">
            <v>0</v>
          </cell>
          <cell r="M71">
            <v>1</v>
          </cell>
          <cell r="N71">
            <v>1</v>
          </cell>
          <cell r="O71">
            <v>1.6</v>
          </cell>
          <cell r="P71">
            <v>0</v>
          </cell>
          <cell r="Q71">
            <v>0</v>
          </cell>
          <cell r="R71">
            <v>0</v>
          </cell>
          <cell r="S71">
            <v>1</v>
          </cell>
          <cell r="T71">
            <v>1</v>
          </cell>
          <cell r="U71">
            <v>4</v>
          </cell>
          <cell r="V71">
            <v>1</v>
          </cell>
          <cell r="W71">
            <v>1</v>
          </cell>
          <cell r="X71">
            <v>1</v>
          </cell>
          <cell r="Y71">
            <v>1</v>
          </cell>
          <cell r="Z71">
            <v>2.5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3</v>
          </cell>
          <cell r="AG71">
            <v>3</v>
          </cell>
          <cell r="AH71">
            <v>4</v>
          </cell>
          <cell r="AI71">
            <v>4</v>
          </cell>
          <cell r="AJ71">
            <v>4</v>
          </cell>
          <cell r="AK71">
            <v>4</v>
          </cell>
          <cell r="AL71">
            <v>4</v>
          </cell>
          <cell r="AM71">
            <v>5</v>
          </cell>
          <cell r="AN71">
            <v>4.0000000000000053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0.5</v>
          </cell>
          <cell r="AZ71">
            <v>2</v>
          </cell>
          <cell r="BA71">
            <v>8</v>
          </cell>
          <cell r="BB71">
            <v>4</v>
          </cell>
          <cell r="BC71">
            <v>0</v>
          </cell>
          <cell r="BD71">
            <v>0</v>
          </cell>
          <cell r="BE71">
            <v>4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N71">
            <v>0</v>
          </cell>
          <cell r="BO71">
            <v>0</v>
          </cell>
          <cell r="BP71">
            <v>15575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111843.51999999999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34377.294520547948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65100</v>
          </cell>
          <cell r="DC71">
            <v>111187.72103301248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J71">
            <v>5600.0001890584826</v>
          </cell>
          <cell r="DK71">
            <v>0</v>
          </cell>
          <cell r="DL71">
            <v>0</v>
          </cell>
          <cell r="DM71">
            <v>0</v>
          </cell>
          <cell r="DN71">
            <v>7249753.1651222762</v>
          </cell>
          <cell r="DO71">
            <v>7</v>
          </cell>
          <cell r="DP71">
            <v>7</v>
          </cell>
          <cell r="DQ71">
            <v>21.000000000000007</v>
          </cell>
          <cell r="DR71">
            <v>14.5</v>
          </cell>
          <cell r="DS71">
            <v>4</v>
          </cell>
          <cell r="DT71">
            <v>73.200000000000017</v>
          </cell>
        </row>
        <row r="72">
          <cell r="A72">
            <v>288</v>
          </cell>
          <cell r="B72" t="str">
            <v>Nalle ES</v>
          </cell>
          <cell r="C72" t="str">
            <v>ES</v>
          </cell>
          <cell r="D72">
            <v>7</v>
          </cell>
          <cell r="E72">
            <v>344</v>
          </cell>
          <cell r="F72">
            <v>0.75290697674418605</v>
          </cell>
          <cell r="G72">
            <v>259</v>
          </cell>
          <cell r="H72">
            <v>1</v>
          </cell>
          <cell r="I72">
            <v>1</v>
          </cell>
          <cell r="J72">
            <v>0.89999999999999991</v>
          </cell>
          <cell r="K72">
            <v>0</v>
          </cell>
          <cell r="L72">
            <v>0</v>
          </cell>
          <cell r="M72">
            <v>1</v>
          </cell>
          <cell r="N72">
            <v>1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1</v>
          </cell>
          <cell r="T72">
            <v>1</v>
          </cell>
          <cell r="U72">
            <v>2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-1.3122687780540747E-15</v>
          </cell>
          <cell r="AA72">
            <v>1</v>
          </cell>
          <cell r="AB72">
            <v>0</v>
          </cell>
          <cell r="AC72">
            <v>0</v>
          </cell>
          <cell r="AD72">
            <v>6</v>
          </cell>
          <cell r="AE72">
            <v>6</v>
          </cell>
          <cell r="AF72">
            <v>0</v>
          </cell>
          <cell r="AG72">
            <v>0</v>
          </cell>
          <cell r="AH72">
            <v>2</v>
          </cell>
          <cell r="AI72">
            <v>2</v>
          </cell>
          <cell r="AJ72">
            <v>2</v>
          </cell>
          <cell r="AK72">
            <v>2</v>
          </cell>
          <cell r="AL72">
            <v>2</v>
          </cell>
          <cell r="AM72">
            <v>2</v>
          </cell>
          <cell r="AN72">
            <v>2.0000000000000027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1</v>
          </cell>
          <cell r="AZ72">
            <v>1</v>
          </cell>
          <cell r="BA72">
            <v>5</v>
          </cell>
          <cell r="BB72">
            <v>1</v>
          </cell>
          <cell r="BC72">
            <v>0</v>
          </cell>
          <cell r="BD72">
            <v>0</v>
          </cell>
          <cell r="BE72">
            <v>1.5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N72">
            <v>148735.01999999999</v>
          </cell>
          <cell r="BO72">
            <v>2460.65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55921.759999999995</v>
          </cell>
          <cell r="CP72">
            <v>0</v>
          </cell>
          <cell r="CQ72">
            <v>0</v>
          </cell>
          <cell r="CR72">
            <v>0</v>
          </cell>
          <cell r="CS72">
            <v>10360</v>
          </cell>
          <cell r="CT72">
            <v>181240</v>
          </cell>
          <cell r="CU72">
            <v>20339.7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34400</v>
          </cell>
          <cell r="DC72">
            <v>77307.164041225886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J72">
            <v>29250.000232458115</v>
          </cell>
          <cell r="DK72">
            <v>0</v>
          </cell>
          <cell r="DL72">
            <v>0</v>
          </cell>
          <cell r="DM72">
            <v>0</v>
          </cell>
          <cell r="DN72">
            <v>5180461.5018032417</v>
          </cell>
          <cell r="DO72">
            <v>8</v>
          </cell>
          <cell r="DP72">
            <v>8</v>
          </cell>
          <cell r="DQ72">
            <v>10.000000000000004</v>
          </cell>
          <cell r="DR72">
            <v>8.5</v>
          </cell>
          <cell r="DS72">
            <v>1</v>
          </cell>
          <cell r="DT72">
            <v>49.4</v>
          </cell>
        </row>
        <row r="73">
          <cell r="A73">
            <v>1071</v>
          </cell>
          <cell r="B73" t="str">
            <v>Ida B. Wells MS</v>
          </cell>
          <cell r="C73" t="str">
            <v>MS</v>
          </cell>
          <cell r="D73">
            <v>4</v>
          </cell>
          <cell r="E73">
            <v>370</v>
          </cell>
          <cell r="F73">
            <v>0.5243243243243243</v>
          </cell>
          <cell r="G73">
            <v>194</v>
          </cell>
          <cell r="H73">
            <v>1</v>
          </cell>
          <cell r="I73">
            <v>1</v>
          </cell>
          <cell r="J73">
            <v>1.2</v>
          </cell>
          <cell r="K73">
            <v>1</v>
          </cell>
          <cell r="L73">
            <v>0</v>
          </cell>
          <cell r="M73">
            <v>1</v>
          </cell>
          <cell r="N73">
            <v>1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</v>
          </cell>
          <cell r="T73">
            <v>1</v>
          </cell>
          <cell r="U73">
            <v>2</v>
          </cell>
          <cell r="V73">
            <v>1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8.4</v>
          </cell>
          <cell r="AP73">
            <v>8.5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1</v>
          </cell>
          <cell r="AZ73">
            <v>1</v>
          </cell>
          <cell r="BA73">
            <v>9</v>
          </cell>
          <cell r="BB73">
            <v>4</v>
          </cell>
          <cell r="BC73">
            <v>1</v>
          </cell>
          <cell r="BD73">
            <v>0</v>
          </cell>
          <cell r="BE73">
            <v>7</v>
          </cell>
          <cell r="BF73">
            <v>1</v>
          </cell>
          <cell r="BG73">
            <v>1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N73">
            <v>58254.12</v>
          </cell>
          <cell r="BO73">
            <v>942.08</v>
          </cell>
          <cell r="BP73">
            <v>0</v>
          </cell>
          <cell r="BQ73">
            <v>0</v>
          </cell>
          <cell r="BR73">
            <v>1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3</v>
          </cell>
          <cell r="CL73">
            <v>0</v>
          </cell>
          <cell r="CM73">
            <v>23000</v>
          </cell>
          <cell r="CN73">
            <v>5000</v>
          </cell>
          <cell r="CO73">
            <v>244045.91999999998</v>
          </cell>
          <cell r="CP73">
            <v>100000</v>
          </cell>
          <cell r="CQ73">
            <v>0</v>
          </cell>
          <cell r="CR73">
            <v>0</v>
          </cell>
          <cell r="CS73">
            <v>3880</v>
          </cell>
          <cell r="CT73">
            <v>0</v>
          </cell>
          <cell r="CU73">
            <v>27605.909090909092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37000</v>
          </cell>
          <cell r="DC73">
            <v>93931.813866405559</v>
          </cell>
          <cell r="DD73">
            <v>0</v>
          </cell>
          <cell r="DE73">
            <v>62500</v>
          </cell>
          <cell r="DF73">
            <v>0</v>
          </cell>
          <cell r="DG73">
            <v>0</v>
          </cell>
          <cell r="DH73">
            <v>0</v>
          </cell>
          <cell r="DJ73">
            <v>22430</v>
          </cell>
          <cell r="DK73">
            <v>0</v>
          </cell>
          <cell r="DL73">
            <v>0</v>
          </cell>
          <cell r="DM73">
            <v>0</v>
          </cell>
          <cell r="DN73">
            <v>6412863.9961502068</v>
          </cell>
          <cell r="DO73">
            <v>0</v>
          </cell>
          <cell r="DP73">
            <v>0</v>
          </cell>
          <cell r="DQ73">
            <v>16.899999999999999</v>
          </cell>
          <cell r="DR73">
            <v>19</v>
          </cell>
          <cell r="DS73">
            <v>5</v>
          </cell>
          <cell r="DT73">
            <v>57.1</v>
          </cell>
        </row>
        <row r="74">
          <cell r="A74">
            <v>290</v>
          </cell>
          <cell r="B74" t="str">
            <v>Noyes ES</v>
          </cell>
          <cell r="C74" t="str">
            <v>ES</v>
          </cell>
          <cell r="D74">
            <v>5</v>
          </cell>
          <cell r="E74">
            <v>228</v>
          </cell>
          <cell r="F74">
            <v>0.66228070175438591</v>
          </cell>
          <cell r="G74">
            <v>151</v>
          </cell>
          <cell r="H74">
            <v>1</v>
          </cell>
          <cell r="I74">
            <v>1</v>
          </cell>
          <cell r="J74">
            <v>0</v>
          </cell>
          <cell r="K74">
            <v>0</v>
          </cell>
          <cell r="L74">
            <v>0</v>
          </cell>
          <cell r="M74">
            <v>0.5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</v>
          </cell>
          <cell r="T74">
            <v>1</v>
          </cell>
          <cell r="U74">
            <v>1</v>
          </cell>
          <cell r="V74">
            <v>0.5</v>
          </cell>
          <cell r="W74">
            <v>1</v>
          </cell>
          <cell r="X74">
            <v>1</v>
          </cell>
          <cell r="Y74">
            <v>1</v>
          </cell>
          <cell r="Z74">
            <v>0</v>
          </cell>
          <cell r="AA74">
            <v>0</v>
          </cell>
          <cell r="AB74">
            <v>1</v>
          </cell>
          <cell r="AC74">
            <v>1</v>
          </cell>
          <cell r="AD74">
            <v>1</v>
          </cell>
          <cell r="AE74">
            <v>1</v>
          </cell>
          <cell r="AF74">
            <v>1</v>
          </cell>
          <cell r="AG74">
            <v>1</v>
          </cell>
          <cell r="AH74">
            <v>2</v>
          </cell>
          <cell r="AI74">
            <v>2</v>
          </cell>
          <cell r="AJ74">
            <v>2</v>
          </cell>
          <cell r="AK74">
            <v>1</v>
          </cell>
          <cell r="AL74">
            <v>1</v>
          </cell>
          <cell r="AM74">
            <v>2</v>
          </cell>
          <cell r="AN74">
            <v>2.0000000000000027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1</v>
          </cell>
          <cell r="AZ74">
            <v>1</v>
          </cell>
          <cell r="BA74">
            <v>7</v>
          </cell>
          <cell r="BB74">
            <v>4</v>
          </cell>
          <cell r="BC74">
            <v>0</v>
          </cell>
          <cell r="BD74">
            <v>0</v>
          </cell>
          <cell r="BE74">
            <v>2</v>
          </cell>
          <cell r="BF74">
            <v>0</v>
          </cell>
          <cell r="BG74">
            <v>0</v>
          </cell>
          <cell r="BH74">
            <v>3</v>
          </cell>
          <cell r="BI74">
            <v>3</v>
          </cell>
          <cell r="BJ74">
            <v>0</v>
          </cell>
          <cell r="BK74">
            <v>0</v>
          </cell>
          <cell r="BN74">
            <v>97167.87</v>
          </cell>
          <cell r="BO74">
            <v>1607.53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55921.759999999995</v>
          </cell>
          <cell r="CP74">
            <v>0</v>
          </cell>
          <cell r="CQ74">
            <v>0</v>
          </cell>
          <cell r="CR74">
            <v>0</v>
          </cell>
          <cell r="CS74">
            <v>3020</v>
          </cell>
          <cell r="CT74">
            <v>35280</v>
          </cell>
          <cell r="CU74">
            <v>13467.076517150395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22800</v>
          </cell>
          <cell r="DC74">
            <v>64079.127056448124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J74">
            <v>17550.000464916229</v>
          </cell>
          <cell r="DK74">
            <v>0</v>
          </cell>
          <cell r="DL74">
            <v>0</v>
          </cell>
          <cell r="DM74">
            <v>0</v>
          </cell>
          <cell r="DN74">
            <v>4323703.3675446101</v>
          </cell>
          <cell r="DO74">
            <v>5</v>
          </cell>
          <cell r="DP74">
            <v>5</v>
          </cell>
          <cell r="DQ74">
            <v>8.0000000000000036</v>
          </cell>
          <cell r="DR74">
            <v>11</v>
          </cell>
          <cell r="DS74">
            <v>4</v>
          </cell>
          <cell r="DT74">
            <v>49</v>
          </cell>
        </row>
        <row r="75">
          <cell r="A75">
            <v>291</v>
          </cell>
          <cell r="B75" t="str">
            <v>Boone ES</v>
          </cell>
          <cell r="C75" t="str">
            <v>ES</v>
          </cell>
          <cell r="D75">
            <v>8</v>
          </cell>
          <cell r="E75">
            <v>452</v>
          </cell>
          <cell r="F75">
            <v>0.71017699115044253</v>
          </cell>
          <cell r="G75">
            <v>321</v>
          </cell>
          <cell r="H75">
            <v>1</v>
          </cell>
          <cell r="I75">
            <v>1</v>
          </cell>
          <cell r="J75">
            <v>1.1000000000000001</v>
          </cell>
          <cell r="K75">
            <v>0</v>
          </cell>
          <cell r="L75">
            <v>0</v>
          </cell>
          <cell r="M75">
            <v>1</v>
          </cell>
          <cell r="N75">
            <v>1</v>
          </cell>
          <cell r="O75">
            <v>1.1000000000000001</v>
          </cell>
          <cell r="P75">
            <v>0</v>
          </cell>
          <cell r="Q75">
            <v>0</v>
          </cell>
          <cell r="R75">
            <v>0</v>
          </cell>
          <cell r="S75">
            <v>1</v>
          </cell>
          <cell r="T75">
            <v>1</v>
          </cell>
          <cell r="U75">
            <v>2</v>
          </cell>
          <cell r="V75">
            <v>1</v>
          </cell>
          <cell r="W75">
            <v>1</v>
          </cell>
          <cell r="X75">
            <v>1</v>
          </cell>
          <cell r="Y75">
            <v>1</v>
          </cell>
          <cell r="Z75">
            <v>1.5</v>
          </cell>
          <cell r="AA75">
            <v>0</v>
          </cell>
          <cell r="AB75">
            <v>3</v>
          </cell>
          <cell r="AC75">
            <v>3</v>
          </cell>
          <cell r="AD75">
            <v>0</v>
          </cell>
          <cell r="AE75">
            <v>0</v>
          </cell>
          <cell r="AF75">
            <v>3</v>
          </cell>
          <cell r="AG75">
            <v>3</v>
          </cell>
          <cell r="AH75">
            <v>3</v>
          </cell>
          <cell r="AI75">
            <v>3</v>
          </cell>
          <cell r="AJ75">
            <v>3</v>
          </cell>
          <cell r="AK75">
            <v>3</v>
          </cell>
          <cell r="AL75">
            <v>3</v>
          </cell>
          <cell r="AM75">
            <v>3</v>
          </cell>
          <cell r="AN75">
            <v>3.000000000000004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1</v>
          </cell>
          <cell r="AZ75">
            <v>1</v>
          </cell>
          <cell r="BA75">
            <v>6</v>
          </cell>
          <cell r="BB75">
            <v>6</v>
          </cell>
          <cell r="BC75">
            <v>0</v>
          </cell>
          <cell r="BD75">
            <v>0</v>
          </cell>
          <cell r="BE75">
            <v>0.18181818181818182</v>
          </cell>
          <cell r="BF75">
            <v>0</v>
          </cell>
          <cell r="BG75">
            <v>0</v>
          </cell>
          <cell r="BH75">
            <v>3</v>
          </cell>
          <cell r="BI75">
            <v>3</v>
          </cell>
          <cell r="BJ75">
            <v>1</v>
          </cell>
          <cell r="BK75">
            <v>0</v>
          </cell>
          <cell r="BN75">
            <v>181550.49</v>
          </cell>
          <cell r="BO75">
            <v>3003.55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111843.51999999999</v>
          </cell>
          <cell r="CP75">
            <v>0</v>
          </cell>
          <cell r="CQ75">
            <v>0</v>
          </cell>
          <cell r="CR75">
            <v>0</v>
          </cell>
          <cell r="CS75">
            <v>6420</v>
          </cell>
          <cell r="CT75">
            <v>166040</v>
          </cell>
          <cell r="CU75">
            <v>24700.463414634149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45200</v>
          </cell>
          <cell r="DC75">
            <v>92613.013551502168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J75">
            <v>28599.999845027924</v>
          </cell>
          <cell r="DK75">
            <v>0</v>
          </cell>
          <cell r="DL75">
            <v>0</v>
          </cell>
          <cell r="DM75">
            <v>0</v>
          </cell>
          <cell r="DN75">
            <v>6328632.1269665789</v>
          </cell>
          <cell r="DO75">
            <v>9</v>
          </cell>
          <cell r="DP75">
            <v>9</v>
          </cell>
          <cell r="DQ75">
            <v>15.000000000000004</v>
          </cell>
          <cell r="DR75">
            <v>8.1818181818181817</v>
          </cell>
          <cell r="DS75">
            <v>6</v>
          </cell>
          <cell r="DT75">
            <v>69.88181818181819</v>
          </cell>
        </row>
        <row r="76">
          <cell r="A76">
            <v>292</v>
          </cell>
          <cell r="B76" t="str">
            <v>Oyster-Adams Bilingual</v>
          </cell>
          <cell r="C76" t="str">
            <v>EC</v>
          </cell>
          <cell r="D76">
            <v>3</v>
          </cell>
          <cell r="E76">
            <v>761</v>
          </cell>
          <cell r="F76">
            <v>0.11300919842312747</v>
          </cell>
          <cell r="G76">
            <v>86</v>
          </cell>
          <cell r="H76">
            <v>1</v>
          </cell>
          <cell r="I76">
            <v>2</v>
          </cell>
          <cell r="J76">
            <v>2.1</v>
          </cell>
          <cell r="K76">
            <v>1</v>
          </cell>
          <cell r="L76">
            <v>0</v>
          </cell>
          <cell r="M76">
            <v>1</v>
          </cell>
          <cell r="N76">
            <v>1</v>
          </cell>
          <cell r="O76">
            <v>1.9</v>
          </cell>
          <cell r="P76">
            <v>0</v>
          </cell>
          <cell r="Q76">
            <v>0</v>
          </cell>
          <cell r="R76">
            <v>0</v>
          </cell>
          <cell r="S76">
            <v>1</v>
          </cell>
          <cell r="T76">
            <v>1</v>
          </cell>
          <cell r="U76">
            <v>4</v>
          </cell>
          <cell r="V76">
            <v>2</v>
          </cell>
          <cell r="W76">
            <v>1</v>
          </cell>
          <cell r="X76">
            <v>1</v>
          </cell>
          <cell r="Y76">
            <v>1</v>
          </cell>
          <cell r="Z76">
            <v>3.5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2</v>
          </cell>
          <cell r="AG76">
            <v>2</v>
          </cell>
          <cell r="AH76">
            <v>4</v>
          </cell>
          <cell r="AI76">
            <v>4</v>
          </cell>
          <cell r="AJ76">
            <v>4</v>
          </cell>
          <cell r="AK76">
            <v>4</v>
          </cell>
          <cell r="AL76">
            <v>4</v>
          </cell>
          <cell r="AM76">
            <v>3</v>
          </cell>
          <cell r="AN76">
            <v>4.0000000000000053</v>
          </cell>
          <cell r="AO76">
            <v>3.9</v>
          </cell>
          <cell r="AP76">
            <v>4.0999999999999996</v>
          </cell>
          <cell r="AQ76">
            <v>3.5999999999999996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2</v>
          </cell>
          <cell r="AZ76">
            <v>2</v>
          </cell>
          <cell r="BA76">
            <v>8</v>
          </cell>
          <cell r="BB76">
            <v>1</v>
          </cell>
          <cell r="BC76">
            <v>0</v>
          </cell>
          <cell r="BD76">
            <v>0</v>
          </cell>
          <cell r="BE76">
            <v>11</v>
          </cell>
          <cell r="BF76">
            <v>0</v>
          </cell>
          <cell r="BG76">
            <v>2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N76">
            <v>0</v>
          </cell>
          <cell r="BO76">
            <v>0</v>
          </cell>
          <cell r="BP76">
            <v>18275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2</v>
          </cell>
          <cell r="CL76">
            <v>0</v>
          </cell>
          <cell r="CM76">
            <v>23000</v>
          </cell>
          <cell r="CN76">
            <v>5000</v>
          </cell>
          <cell r="CO76">
            <v>167765.27999999997</v>
          </cell>
          <cell r="CP76">
            <v>100000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43693.308474576275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76100</v>
          </cell>
          <cell r="DC76">
            <v>156905.81227316384</v>
          </cell>
          <cell r="DD76">
            <v>0</v>
          </cell>
          <cell r="DE76">
            <v>538870</v>
          </cell>
          <cell r="DF76">
            <v>0</v>
          </cell>
          <cell r="DG76">
            <v>0</v>
          </cell>
          <cell r="DH76">
            <v>0</v>
          </cell>
          <cell r="DJ76">
            <v>7175.0000436790287</v>
          </cell>
          <cell r="DK76">
            <v>0</v>
          </cell>
          <cell r="DL76">
            <v>0</v>
          </cell>
          <cell r="DM76">
            <v>0</v>
          </cell>
          <cell r="DN76">
            <v>10782487.0264538</v>
          </cell>
          <cell r="DO76">
            <v>6</v>
          </cell>
          <cell r="DP76">
            <v>6</v>
          </cell>
          <cell r="DQ76">
            <v>30.600000000000009</v>
          </cell>
          <cell r="DR76">
            <v>25</v>
          </cell>
          <cell r="DS76">
            <v>1</v>
          </cell>
          <cell r="DT76">
            <v>95.100000000000009</v>
          </cell>
        </row>
        <row r="77">
          <cell r="A77">
            <v>294</v>
          </cell>
          <cell r="B77" t="str">
            <v>Patterson ES</v>
          </cell>
          <cell r="C77" t="str">
            <v>ES</v>
          </cell>
          <cell r="D77">
            <v>8</v>
          </cell>
          <cell r="E77">
            <v>382</v>
          </cell>
          <cell r="F77">
            <v>0.86387434554973819</v>
          </cell>
          <cell r="G77">
            <v>330</v>
          </cell>
          <cell r="H77">
            <v>1</v>
          </cell>
          <cell r="I77">
            <v>1</v>
          </cell>
          <cell r="J77">
            <v>1</v>
          </cell>
          <cell r="K77">
            <v>0</v>
          </cell>
          <cell r="L77">
            <v>0</v>
          </cell>
          <cell r="M77">
            <v>1</v>
          </cell>
          <cell r="N77">
            <v>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</v>
          </cell>
          <cell r="T77">
            <v>1</v>
          </cell>
          <cell r="U77">
            <v>2</v>
          </cell>
          <cell r="V77">
            <v>1</v>
          </cell>
          <cell r="W77">
            <v>1</v>
          </cell>
          <cell r="X77">
            <v>1</v>
          </cell>
          <cell r="Y77">
            <v>1</v>
          </cell>
          <cell r="Z77">
            <v>1.5</v>
          </cell>
          <cell r="AA77">
            <v>0</v>
          </cell>
          <cell r="AB77">
            <v>2</v>
          </cell>
          <cell r="AC77">
            <v>2</v>
          </cell>
          <cell r="AD77">
            <v>0</v>
          </cell>
          <cell r="AE77">
            <v>0</v>
          </cell>
          <cell r="AF77">
            <v>2</v>
          </cell>
          <cell r="AG77">
            <v>2</v>
          </cell>
          <cell r="AH77">
            <v>3</v>
          </cell>
          <cell r="AI77">
            <v>3</v>
          </cell>
          <cell r="AJ77">
            <v>3</v>
          </cell>
          <cell r="AK77">
            <v>3</v>
          </cell>
          <cell r="AL77">
            <v>3</v>
          </cell>
          <cell r="AM77">
            <v>2</v>
          </cell>
          <cell r="AN77">
            <v>3.000000000000004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1</v>
          </cell>
          <cell r="AZ77">
            <v>1</v>
          </cell>
          <cell r="BA77">
            <v>9</v>
          </cell>
          <cell r="BB77">
            <v>9</v>
          </cell>
          <cell r="BC77">
            <v>0</v>
          </cell>
          <cell r="BD77">
            <v>0</v>
          </cell>
          <cell r="BE77">
            <v>4.5454545454545456E-2</v>
          </cell>
          <cell r="BF77">
            <v>0</v>
          </cell>
          <cell r="BG77">
            <v>0</v>
          </cell>
          <cell r="BH77">
            <v>5</v>
          </cell>
          <cell r="BI77">
            <v>5</v>
          </cell>
          <cell r="BJ77">
            <v>0</v>
          </cell>
          <cell r="BK77">
            <v>0</v>
          </cell>
          <cell r="BN77">
            <v>167912.89</v>
          </cell>
          <cell r="BO77">
            <v>2777.93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1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1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111843.51999999999</v>
          </cell>
          <cell r="CP77">
            <v>0</v>
          </cell>
          <cell r="CQ77">
            <v>0</v>
          </cell>
          <cell r="CR77">
            <v>75000</v>
          </cell>
          <cell r="CS77">
            <v>13200</v>
          </cell>
          <cell r="CT77">
            <v>0</v>
          </cell>
          <cell r="CU77">
            <v>21312.072289156626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38200</v>
          </cell>
          <cell r="DC77">
            <v>89194.079256276178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J77">
            <v>27950.00001937151</v>
          </cell>
          <cell r="DK77">
            <v>0</v>
          </cell>
          <cell r="DL77">
            <v>0</v>
          </cell>
          <cell r="DM77">
            <v>0</v>
          </cell>
          <cell r="DN77">
            <v>6434477.955692498</v>
          </cell>
          <cell r="DO77">
            <v>7</v>
          </cell>
          <cell r="DP77">
            <v>7</v>
          </cell>
          <cell r="DQ77">
            <v>14.000000000000004</v>
          </cell>
          <cell r="DR77">
            <v>11.045454545454545</v>
          </cell>
          <cell r="DS77">
            <v>9</v>
          </cell>
          <cell r="DT77">
            <v>74.545454545454561</v>
          </cell>
        </row>
        <row r="78">
          <cell r="A78">
            <v>295</v>
          </cell>
          <cell r="B78" t="str">
            <v>Payne ES</v>
          </cell>
          <cell r="C78" t="str">
            <v>ES</v>
          </cell>
          <cell r="D78">
            <v>6</v>
          </cell>
          <cell r="E78">
            <v>334</v>
          </cell>
          <cell r="F78">
            <v>0.55988023952095811</v>
          </cell>
          <cell r="G78">
            <v>187</v>
          </cell>
          <cell r="H78">
            <v>1</v>
          </cell>
          <cell r="I78">
            <v>1</v>
          </cell>
          <cell r="J78">
            <v>0.8</v>
          </cell>
          <cell r="K78">
            <v>0</v>
          </cell>
          <cell r="L78">
            <v>0</v>
          </cell>
          <cell r="M78">
            <v>1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</v>
          </cell>
          <cell r="T78">
            <v>1</v>
          </cell>
          <cell r="U78">
            <v>2</v>
          </cell>
          <cell r="V78">
            <v>1</v>
          </cell>
          <cell r="W78">
            <v>1</v>
          </cell>
          <cell r="X78">
            <v>1</v>
          </cell>
          <cell r="Y78">
            <v>1</v>
          </cell>
          <cell r="Z78">
            <v>0</v>
          </cell>
          <cell r="AA78">
            <v>0</v>
          </cell>
          <cell r="AB78">
            <v>3</v>
          </cell>
          <cell r="AC78">
            <v>3</v>
          </cell>
          <cell r="AD78">
            <v>0</v>
          </cell>
          <cell r="AE78">
            <v>0</v>
          </cell>
          <cell r="AF78">
            <v>2</v>
          </cell>
          <cell r="AG78">
            <v>2</v>
          </cell>
          <cell r="AH78">
            <v>2</v>
          </cell>
          <cell r="AI78">
            <v>2</v>
          </cell>
          <cell r="AJ78">
            <v>2</v>
          </cell>
          <cell r="AK78">
            <v>2</v>
          </cell>
          <cell r="AL78">
            <v>2</v>
          </cell>
          <cell r="AM78">
            <v>2</v>
          </cell>
          <cell r="AN78">
            <v>2.0000000000000027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1</v>
          </cell>
          <cell r="AZ78">
            <v>2</v>
          </cell>
          <cell r="BA78">
            <v>8</v>
          </cell>
          <cell r="BB78">
            <v>5</v>
          </cell>
          <cell r="BC78">
            <v>2</v>
          </cell>
          <cell r="BD78">
            <v>0</v>
          </cell>
          <cell r="BE78">
            <v>0.45454545454545453</v>
          </cell>
          <cell r="BF78">
            <v>0</v>
          </cell>
          <cell r="BG78">
            <v>0</v>
          </cell>
          <cell r="BH78">
            <v>6</v>
          </cell>
          <cell r="BI78">
            <v>6</v>
          </cell>
          <cell r="BJ78">
            <v>0</v>
          </cell>
          <cell r="BK78">
            <v>0</v>
          </cell>
          <cell r="BN78">
            <v>136802.13</v>
          </cell>
          <cell r="BO78">
            <v>2263.2399999999998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55921.759999999995</v>
          </cell>
          <cell r="CP78">
            <v>0</v>
          </cell>
          <cell r="CQ78">
            <v>0</v>
          </cell>
          <cell r="CR78">
            <v>0</v>
          </cell>
          <cell r="CS78">
            <v>3740</v>
          </cell>
          <cell r="CT78">
            <v>0</v>
          </cell>
          <cell r="CU78">
            <v>20338.436781609194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33400</v>
          </cell>
          <cell r="DC78">
            <v>79017.122977347055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J78">
            <v>10575.000167638063</v>
          </cell>
          <cell r="DK78">
            <v>0</v>
          </cell>
          <cell r="DL78">
            <v>0</v>
          </cell>
          <cell r="DM78">
            <v>0</v>
          </cell>
          <cell r="DN78">
            <v>5403893.5270288959</v>
          </cell>
          <cell r="DO78">
            <v>7</v>
          </cell>
          <cell r="DP78">
            <v>7</v>
          </cell>
          <cell r="DQ78">
            <v>10.000000000000004</v>
          </cell>
          <cell r="DR78">
            <v>11.454545454545455</v>
          </cell>
          <cell r="DS78">
            <v>5</v>
          </cell>
          <cell r="DT78">
            <v>67.25454545454545</v>
          </cell>
        </row>
        <row r="79">
          <cell r="A79">
            <v>301</v>
          </cell>
          <cell r="B79" t="str">
            <v>Peabody ES</v>
          </cell>
          <cell r="C79" t="str">
            <v>ES</v>
          </cell>
          <cell r="D79">
            <v>6</v>
          </cell>
          <cell r="E79">
            <v>221</v>
          </cell>
          <cell r="F79">
            <v>9.9547511312217188E-2</v>
          </cell>
          <cell r="G79">
            <v>22</v>
          </cell>
          <cell r="H79">
            <v>0</v>
          </cell>
          <cell r="I79">
            <v>1</v>
          </cell>
          <cell r="J79">
            <v>1</v>
          </cell>
          <cell r="K79">
            <v>0</v>
          </cell>
          <cell r="L79">
            <v>0</v>
          </cell>
          <cell r="M79">
            <v>0.5</v>
          </cell>
          <cell r="N79">
            <v>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1</v>
          </cell>
          <cell r="T79">
            <v>1</v>
          </cell>
          <cell r="U79">
            <v>1</v>
          </cell>
          <cell r="V79">
            <v>0.5</v>
          </cell>
          <cell r="W79">
            <v>1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4</v>
          </cell>
          <cell r="AC79">
            <v>4</v>
          </cell>
          <cell r="AD79">
            <v>0</v>
          </cell>
          <cell r="AE79">
            <v>0</v>
          </cell>
          <cell r="AF79">
            <v>4</v>
          </cell>
          <cell r="AG79">
            <v>4</v>
          </cell>
          <cell r="AH79">
            <v>4</v>
          </cell>
          <cell r="AI79">
            <v>4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0.5</v>
          </cell>
          <cell r="AZ79">
            <v>0</v>
          </cell>
          <cell r="BA79">
            <v>1</v>
          </cell>
          <cell r="BB79">
            <v>0</v>
          </cell>
          <cell r="BC79">
            <v>0</v>
          </cell>
          <cell r="BD79">
            <v>0</v>
          </cell>
          <cell r="BE79">
            <v>4.5454545454545456E-2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5550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55921.759999999995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13367.875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22100</v>
          </cell>
          <cell r="DC79">
            <v>45845.871281861058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J79">
            <v>2544</v>
          </cell>
          <cell r="DK79">
            <v>0</v>
          </cell>
          <cell r="DL79">
            <v>0</v>
          </cell>
          <cell r="DM79">
            <v>0</v>
          </cell>
          <cell r="DN79">
            <v>2992899.1511179511</v>
          </cell>
          <cell r="DO79">
            <v>12</v>
          </cell>
          <cell r="DP79">
            <v>12</v>
          </cell>
          <cell r="DQ79">
            <v>0</v>
          </cell>
          <cell r="DR79">
            <v>1.5454545454545454</v>
          </cell>
          <cell r="DS79">
            <v>0</v>
          </cell>
          <cell r="DT79">
            <v>35.545454545454547</v>
          </cell>
        </row>
        <row r="80">
          <cell r="A80">
            <v>478</v>
          </cell>
          <cell r="B80" t="str">
            <v>Phelps ACE HS</v>
          </cell>
          <cell r="C80" t="str">
            <v>HS</v>
          </cell>
          <cell r="D80">
            <v>5</v>
          </cell>
          <cell r="E80">
            <v>272</v>
          </cell>
          <cell r="F80">
            <v>0.66176470588235292</v>
          </cell>
          <cell r="G80">
            <v>180</v>
          </cell>
          <cell r="H80">
            <v>1</v>
          </cell>
          <cell r="I80">
            <v>1</v>
          </cell>
          <cell r="J80">
            <v>0.89999999999999991</v>
          </cell>
          <cell r="K80">
            <v>0</v>
          </cell>
          <cell r="L80">
            <v>1.5000000000000002</v>
          </cell>
          <cell r="M80">
            <v>0.5</v>
          </cell>
          <cell r="N80">
            <v>1</v>
          </cell>
          <cell r="O80">
            <v>0</v>
          </cell>
          <cell r="P80">
            <v>1</v>
          </cell>
          <cell r="Q80">
            <v>1.0000004487061702</v>
          </cell>
          <cell r="R80">
            <v>0</v>
          </cell>
          <cell r="S80">
            <v>1</v>
          </cell>
          <cell r="T80">
            <v>1</v>
          </cell>
          <cell r="U80">
            <v>3</v>
          </cell>
          <cell r="V80">
            <v>0.5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5.7</v>
          </cell>
          <cell r="AS80">
            <v>4.2</v>
          </cell>
          <cell r="AT80">
            <v>2.6</v>
          </cell>
          <cell r="AU80">
            <v>2.7</v>
          </cell>
          <cell r="AV80">
            <v>0</v>
          </cell>
          <cell r="AW80">
            <v>0</v>
          </cell>
          <cell r="AX80">
            <v>0</v>
          </cell>
          <cell r="AY80">
            <v>1</v>
          </cell>
          <cell r="AZ80">
            <v>1</v>
          </cell>
          <cell r="BA80">
            <v>4</v>
          </cell>
          <cell r="BB80">
            <v>0</v>
          </cell>
          <cell r="BC80">
            <v>0</v>
          </cell>
          <cell r="BD80">
            <v>0</v>
          </cell>
          <cell r="BE80">
            <v>1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40000</v>
          </cell>
          <cell r="BN80">
            <v>109526.94</v>
          </cell>
          <cell r="BO80">
            <v>1812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45000</v>
          </cell>
          <cell r="CB80">
            <v>0</v>
          </cell>
          <cell r="CC80">
            <v>0</v>
          </cell>
          <cell r="CD80">
            <v>0</v>
          </cell>
          <cell r="CE80">
            <v>2</v>
          </cell>
          <cell r="CF80">
            <v>0</v>
          </cell>
          <cell r="CG80">
            <v>1</v>
          </cell>
          <cell r="CH80">
            <v>1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244045.91999999998</v>
          </cell>
          <cell r="CP80">
            <v>0</v>
          </cell>
          <cell r="CQ80">
            <v>1</v>
          </cell>
          <cell r="CR80">
            <v>0</v>
          </cell>
          <cell r="CS80">
            <v>3600</v>
          </cell>
          <cell r="CT80">
            <v>0</v>
          </cell>
          <cell r="CU80">
            <v>38380.979062500002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27200</v>
          </cell>
          <cell r="DC80">
            <v>60689.739598781009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J80">
            <v>6075.0000737607479</v>
          </cell>
          <cell r="DK80">
            <v>0</v>
          </cell>
          <cell r="DL80">
            <v>83968.399275162257</v>
          </cell>
          <cell r="DM80">
            <v>250000</v>
          </cell>
          <cell r="DN80">
            <v>5155841.6543759499</v>
          </cell>
          <cell r="DO80">
            <v>0</v>
          </cell>
          <cell r="DP80">
            <v>0</v>
          </cell>
          <cell r="DQ80">
            <v>15.2</v>
          </cell>
          <cell r="DR80">
            <v>7</v>
          </cell>
          <cell r="DS80">
            <v>0</v>
          </cell>
          <cell r="DT80">
            <v>40.600000448706169</v>
          </cell>
        </row>
        <row r="81">
          <cell r="A81">
            <v>299</v>
          </cell>
          <cell r="B81" t="str">
            <v>Plummer ES</v>
          </cell>
          <cell r="C81" t="str">
            <v>ES</v>
          </cell>
          <cell r="D81">
            <v>7</v>
          </cell>
          <cell r="E81">
            <v>271</v>
          </cell>
          <cell r="F81">
            <v>0.87822878228782286</v>
          </cell>
          <cell r="G81">
            <v>238</v>
          </cell>
          <cell r="H81">
            <v>1</v>
          </cell>
          <cell r="I81">
            <v>1</v>
          </cell>
          <cell r="J81">
            <v>0</v>
          </cell>
          <cell r="K81">
            <v>0</v>
          </cell>
          <cell r="L81">
            <v>0</v>
          </cell>
          <cell r="M81">
            <v>0.5</v>
          </cell>
          <cell r="N81">
            <v>1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</v>
          </cell>
          <cell r="T81">
            <v>1</v>
          </cell>
          <cell r="U81">
            <v>1</v>
          </cell>
          <cell r="V81">
            <v>0.5</v>
          </cell>
          <cell r="W81">
            <v>1</v>
          </cell>
          <cell r="X81">
            <v>1</v>
          </cell>
          <cell r="Y81">
            <v>1</v>
          </cell>
          <cell r="Z81">
            <v>-1.3122687780540747E-15</v>
          </cell>
          <cell r="AA81">
            <v>1</v>
          </cell>
          <cell r="AB81">
            <v>0</v>
          </cell>
          <cell r="AC81">
            <v>0</v>
          </cell>
          <cell r="AD81">
            <v>4</v>
          </cell>
          <cell r="AE81">
            <v>4</v>
          </cell>
          <cell r="AF81">
            <v>0</v>
          </cell>
          <cell r="AG81">
            <v>0</v>
          </cell>
          <cell r="AH81">
            <v>2</v>
          </cell>
          <cell r="AI81">
            <v>2</v>
          </cell>
          <cell r="AJ81">
            <v>2</v>
          </cell>
          <cell r="AK81">
            <v>2</v>
          </cell>
          <cell r="AL81">
            <v>2</v>
          </cell>
          <cell r="AM81">
            <v>2</v>
          </cell>
          <cell r="AN81">
            <v>2.0000000000000027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1</v>
          </cell>
          <cell r="AZ81">
            <v>1.5</v>
          </cell>
          <cell r="BA81">
            <v>6</v>
          </cell>
          <cell r="BB81">
            <v>6</v>
          </cell>
          <cell r="BC81">
            <v>0</v>
          </cell>
          <cell r="BD81">
            <v>0</v>
          </cell>
          <cell r="BE81">
            <v>1.5</v>
          </cell>
          <cell r="BF81">
            <v>0</v>
          </cell>
          <cell r="BG81">
            <v>0</v>
          </cell>
          <cell r="BH81">
            <v>4</v>
          </cell>
          <cell r="BI81">
            <v>4</v>
          </cell>
          <cell r="BJ81">
            <v>0</v>
          </cell>
          <cell r="BK81">
            <v>0</v>
          </cell>
          <cell r="BN81">
            <v>122312.18</v>
          </cell>
          <cell r="BO81">
            <v>2023.52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55921.759999999995</v>
          </cell>
          <cell r="CP81">
            <v>0</v>
          </cell>
          <cell r="CQ81">
            <v>0</v>
          </cell>
          <cell r="CR81">
            <v>0</v>
          </cell>
          <cell r="CS81">
            <v>9520</v>
          </cell>
          <cell r="CT81">
            <v>0</v>
          </cell>
          <cell r="CU81">
            <v>15801.540178571428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27100</v>
          </cell>
          <cell r="DC81">
            <v>70480.926347365123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J81">
            <v>25025.000087171793</v>
          </cell>
          <cell r="DK81">
            <v>0</v>
          </cell>
          <cell r="DL81">
            <v>0</v>
          </cell>
          <cell r="DM81">
            <v>135000</v>
          </cell>
          <cell r="DN81">
            <v>4951862.21526933</v>
          </cell>
          <cell r="DO81">
            <v>6</v>
          </cell>
          <cell r="DP81">
            <v>6</v>
          </cell>
          <cell r="DQ81">
            <v>10.000000000000004</v>
          </cell>
          <cell r="DR81">
            <v>10</v>
          </cell>
          <cell r="DS81">
            <v>6</v>
          </cell>
          <cell r="DT81">
            <v>57</v>
          </cell>
        </row>
        <row r="82">
          <cell r="A82">
            <v>300</v>
          </cell>
          <cell r="B82" t="str">
            <v>Powell ES</v>
          </cell>
          <cell r="C82" t="str">
            <v>ES</v>
          </cell>
          <cell r="D82">
            <v>4</v>
          </cell>
          <cell r="E82">
            <v>533</v>
          </cell>
          <cell r="F82">
            <v>0.43902439024390244</v>
          </cell>
          <cell r="G82">
            <v>234</v>
          </cell>
          <cell r="H82">
            <v>1</v>
          </cell>
          <cell r="I82">
            <v>1</v>
          </cell>
          <cell r="J82">
            <v>1.3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1.3</v>
          </cell>
          <cell r="P82">
            <v>0</v>
          </cell>
          <cell r="Q82">
            <v>0</v>
          </cell>
          <cell r="R82">
            <v>0</v>
          </cell>
          <cell r="S82">
            <v>1</v>
          </cell>
          <cell r="T82">
            <v>1</v>
          </cell>
          <cell r="U82">
            <v>3</v>
          </cell>
          <cell r="V82">
            <v>1</v>
          </cell>
          <cell r="W82">
            <v>1</v>
          </cell>
          <cell r="X82">
            <v>1</v>
          </cell>
          <cell r="Y82">
            <v>1</v>
          </cell>
          <cell r="Z82">
            <v>1.5</v>
          </cell>
          <cell r="AA82">
            <v>0</v>
          </cell>
          <cell r="AB82">
            <v>0</v>
          </cell>
          <cell r="AC82">
            <v>0</v>
          </cell>
          <cell r="AD82">
            <v>5</v>
          </cell>
          <cell r="AE82">
            <v>5</v>
          </cell>
          <cell r="AF82">
            <v>0</v>
          </cell>
          <cell r="AG82">
            <v>0</v>
          </cell>
          <cell r="AH82">
            <v>4</v>
          </cell>
          <cell r="AI82">
            <v>4</v>
          </cell>
          <cell r="AJ82">
            <v>4</v>
          </cell>
          <cell r="AK82">
            <v>4</v>
          </cell>
          <cell r="AL82">
            <v>3</v>
          </cell>
          <cell r="AM82">
            <v>3</v>
          </cell>
          <cell r="AN82">
            <v>3.000000000000004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1</v>
          </cell>
          <cell r="AZ82">
            <v>1</v>
          </cell>
          <cell r="BA82">
            <v>7</v>
          </cell>
          <cell r="BB82">
            <v>2</v>
          </cell>
          <cell r="BC82">
            <v>0</v>
          </cell>
          <cell r="BD82">
            <v>0</v>
          </cell>
          <cell r="BE82">
            <v>15.500000000000002</v>
          </cell>
          <cell r="BF82">
            <v>1</v>
          </cell>
          <cell r="BG82">
            <v>3</v>
          </cell>
          <cell r="BH82">
            <v>8</v>
          </cell>
          <cell r="BI82">
            <v>8</v>
          </cell>
          <cell r="BJ82">
            <v>0</v>
          </cell>
          <cell r="BK82">
            <v>0</v>
          </cell>
          <cell r="BN82">
            <v>225446.49</v>
          </cell>
          <cell r="BO82">
            <v>3729.76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111843.51999999999</v>
          </cell>
          <cell r="CP82">
            <v>0</v>
          </cell>
          <cell r="CQ82">
            <v>0</v>
          </cell>
          <cell r="CR82">
            <v>0</v>
          </cell>
          <cell r="CS82">
            <v>4680</v>
          </cell>
          <cell r="CT82">
            <v>146160</v>
          </cell>
          <cell r="CU82">
            <v>26713.052083333332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53300</v>
          </cell>
          <cell r="DC82">
            <v>130176.76563790844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J82">
            <v>27499.999541044235</v>
          </cell>
          <cell r="DK82">
            <v>0</v>
          </cell>
          <cell r="DL82">
            <v>0</v>
          </cell>
          <cell r="DM82">
            <v>0</v>
          </cell>
          <cell r="DN82">
            <v>8869382.980921194</v>
          </cell>
          <cell r="DO82">
            <v>9</v>
          </cell>
          <cell r="DP82">
            <v>9</v>
          </cell>
          <cell r="DQ82">
            <v>17.000000000000004</v>
          </cell>
          <cell r="DR82">
            <v>27.5</v>
          </cell>
          <cell r="DS82">
            <v>3</v>
          </cell>
          <cell r="DT82">
            <v>98.600000000000009</v>
          </cell>
        </row>
        <row r="83">
          <cell r="A83">
            <v>316</v>
          </cell>
          <cell r="B83" t="str">
            <v>Randle Highlands ES</v>
          </cell>
          <cell r="C83" t="str">
            <v>ES</v>
          </cell>
          <cell r="D83">
            <v>7</v>
          </cell>
          <cell r="E83">
            <v>346</v>
          </cell>
          <cell r="F83">
            <v>0.56647398843930641</v>
          </cell>
          <cell r="G83">
            <v>196</v>
          </cell>
          <cell r="H83">
            <v>1</v>
          </cell>
          <cell r="I83">
            <v>1</v>
          </cell>
          <cell r="J83">
            <v>0.89999999999999991</v>
          </cell>
          <cell r="K83">
            <v>0</v>
          </cell>
          <cell r="L83">
            <v>0</v>
          </cell>
          <cell r="M83">
            <v>1</v>
          </cell>
          <cell r="N83">
            <v>1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1</v>
          </cell>
          <cell r="U83">
            <v>2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2</v>
          </cell>
          <cell r="AC83">
            <v>2</v>
          </cell>
          <cell r="AD83">
            <v>1</v>
          </cell>
          <cell r="AE83">
            <v>1</v>
          </cell>
          <cell r="AF83">
            <v>2</v>
          </cell>
          <cell r="AG83">
            <v>2</v>
          </cell>
          <cell r="AH83">
            <v>2</v>
          </cell>
          <cell r="AI83">
            <v>2</v>
          </cell>
          <cell r="AJ83">
            <v>2</v>
          </cell>
          <cell r="AK83">
            <v>2</v>
          </cell>
          <cell r="AL83">
            <v>2</v>
          </cell>
          <cell r="AM83">
            <v>2</v>
          </cell>
          <cell r="AN83">
            <v>2.0000000000000027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1</v>
          </cell>
          <cell r="AZ83">
            <v>1</v>
          </cell>
          <cell r="BA83">
            <v>5</v>
          </cell>
          <cell r="BB83">
            <v>0</v>
          </cell>
          <cell r="BC83">
            <v>0</v>
          </cell>
          <cell r="BD83">
            <v>0</v>
          </cell>
          <cell r="BE83">
            <v>4.5454545454545456E-2</v>
          </cell>
          <cell r="BF83">
            <v>0</v>
          </cell>
          <cell r="BG83">
            <v>0</v>
          </cell>
          <cell r="BH83">
            <v>3</v>
          </cell>
          <cell r="BI83">
            <v>3</v>
          </cell>
          <cell r="BJ83">
            <v>0</v>
          </cell>
          <cell r="BK83">
            <v>0</v>
          </cell>
          <cell r="BN83">
            <v>147456.5</v>
          </cell>
          <cell r="BO83">
            <v>2439.5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111843.51999999999</v>
          </cell>
          <cell r="CP83">
            <v>0</v>
          </cell>
          <cell r="CQ83">
            <v>0</v>
          </cell>
          <cell r="CR83">
            <v>0</v>
          </cell>
          <cell r="CS83">
            <v>3920</v>
          </cell>
          <cell r="CT83">
            <v>0</v>
          </cell>
          <cell r="CU83">
            <v>19717.555555555555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34600</v>
          </cell>
          <cell r="DC83">
            <v>67145.789908241437</v>
          </cell>
          <cell r="DD83">
            <v>0</v>
          </cell>
          <cell r="DE83">
            <v>0</v>
          </cell>
          <cell r="DF83">
            <v>13859</v>
          </cell>
          <cell r="DG83">
            <v>0</v>
          </cell>
          <cell r="DH83">
            <v>0</v>
          </cell>
          <cell r="DJ83">
            <v>24375.000154972076</v>
          </cell>
          <cell r="DK83">
            <v>0</v>
          </cell>
          <cell r="DL83">
            <v>0</v>
          </cell>
          <cell r="DM83">
            <v>0</v>
          </cell>
          <cell r="DN83">
            <v>4678242.8226523986</v>
          </cell>
          <cell r="DO83">
            <v>7</v>
          </cell>
          <cell r="DP83">
            <v>7</v>
          </cell>
          <cell r="DQ83">
            <v>10.000000000000004</v>
          </cell>
          <cell r="DR83">
            <v>7.0454545454545459</v>
          </cell>
          <cell r="DS83">
            <v>0</v>
          </cell>
          <cell r="DT83">
            <v>49.945454545454545</v>
          </cell>
        </row>
        <row r="84">
          <cell r="A84">
            <v>302</v>
          </cell>
          <cell r="B84" t="str">
            <v>Raymond ES</v>
          </cell>
          <cell r="C84" t="str">
            <v>ES</v>
          </cell>
          <cell r="D84">
            <v>4</v>
          </cell>
          <cell r="E84">
            <v>472</v>
          </cell>
          <cell r="F84">
            <v>0.57415254237288138</v>
          </cell>
          <cell r="G84">
            <v>271</v>
          </cell>
          <cell r="H84">
            <v>1</v>
          </cell>
          <cell r="I84">
            <v>1</v>
          </cell>
          <cell r="J84">
            <v>1.2</v>
          </cell>
          <cell r="K84">
            <v>0</v>
          </cell>
          <cell r="L84">
            <v>0</v>
          </cell>
          <cell r="M84">
            <v>1</v>
          </cell>
          <cell r="N84">
            <v>1</v>
          </cell>
          <cell r="O84">
            <v>1.2</v>
          </cell>
          <cell r="P84">
            <v>0</v>
          </cell>
          <cell r="Q84">
            <v>0</v>
          </cell>
          <cell r="R84">
            <v>0</v>
          </cell>
          <cell r="S84">
            <v>1</v>
          </cell>
          <cell r="T84">
            <v>1</v>
          </cell>
          <cell r="U84">
            <v>2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1.4999999999999973</v>
          </cell>
          <cell r="AA84">
            <v>0.5</v>
          </cell>
          <cell r="AB84">
            <v>3</v>
          </cell>
          <cell r="AC84">
            <v>3</v>
          </cell>
          <cell r="AD84">
            <v>0</v>
          </cell>
          <cell r="AE84">
            <v>0</v>
          </cell>
          <cell r="AF84">
            <v>3</v>
          </cell>
          <cell r="AG84">
            <v>3</v>
          </cell>
          <cell r="AH84">
            <v>3</v>
          </cell>
          <cell r="AI84">
            <v>3</v>
          </cell>
          <cell r="AJ84">
            <v>3</v>
          </cell>
          <cell r="AK84">
            <v>3</v>
          </cell>
          <cell r="AL84">
            <v>3</v>
          </cell>
          <cell r="AM84">
            <v>3</v>
          </cell>
          <cell r="AN84">
            <v>3.000000000000004</v>
          </cell>
          <cell r="AO84">
            <v>0</v>
          </cell>
          <cell r="AP84">
            <v>0</v>
          </cell>
          <cell r="AQ84">
            <v>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1</v>
          </cell>
          <cell r="AZ84">
            <v>1</v>
          </cell>
          <cell r="BA84">
            <v>8</v>
          </cell>
          <cell r="BB84">
            <v>6</v>
          </cell>
          <cell r="BC84">
            <v>0</v>
          </cell>
          <cell r="BD84">
            <v>0</v>
          </cell>
          <cell r="BE84">
            <v>13</v>
          </cell>
          <cell r="BF84">
            <v>0</v>
          </cell>
          <cell r="BG84">
            <v>2</v>
          </cell>
          <cell r="BH84">
            <v>5</v>
          </cell>
          <cell r="BI84">
            <v>5</v>
          </cell>
          <cell r="BJ84">
            <v>0</v>
          </cell>
          <cell r="BK84">
            <v>0</v>
          </cell>
          <cell r="BN84">
            <v>158655.04999999999</v>
          </cell>
          <cell r="BO84">
            <v>2561.1799999999998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111843.51999999999</v>
          </cell>
          <cell r="CP84">
            <v>0</v>
          </cell>
          <cell r="CQ84">
            <v>0</v>
          </cell>
          <cell r="CR84">
            <v>0</v>
          </cell>
          <cell r="CS84">
            <v>5420</v>
          </cell>
          <cell r="CT84">
            <v>0</v>
          </cell>
          <cell r="CU84">
            <v>24720.363636363636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47200</v>
          </cell>
          <cell r="DC84">
            <v>124747.84596025701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J84">
            <v>26949.999500066042</v>
          </cell>
          <cell r="DK84">
            <v>0</v>
          </cell>
          <cell r="DL84">
            <v>0</v>
          </cell>
          <cell r="DM84">
            <v>50000</v>
          </cell>
          <cell r="DN84">
            <v>8411391.3727772497</v>
          </cell>
          <cell r="DO84">
            <v>9</v>
          </cell>
          <cell r="DP84">
            <v>9</v>
          </cell>
          <cell r="DQ84">
            <v>17.000000000000004</v>
          </cell>
          <cell r="DR84">
            <v>25</v>
          </cell>
          <cell r="DS84">
            <v>6</v>
          </cell>
          <cell r="DT84">
            <v>92.4</v>
          </cell>
        </row>
        <row r="85">
          <cell r="A85">
            <v>304</v>
          </cell>
          <cell r="B85" t="str">
            <v>River Terrace SEC</v>
          </cell>
          <cell r="C85" t="str">
            <v>SEC</v>
          </cell>
          <cell r="D85">
            <v>7</v>
          </cell>
          <cell r="E85">
            <v>127</v>
          </cell>
          <cell r="F85">
            <v>0.48031496062992124</v>
          </cell>
          <cell r="G85">
            <v>61</v>
          </cell>
          <cell r="H85">
            <v>1</v>
          </cell>
          <cell r="I85">
            <v>1</v>
          </cell>
          <cell r="J85">
            <v>0</v>
          </cell>
          <cell r="K85">
            <v>0</v>
          </cell>
          <cell r="L85">
            <v>0</v>
          </cell>
          <cell r="M85">
            <v>0.5</v>
          </cell>
          <cell r="N85">
            <v>1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</v>
          </cell>
          <cell r="T85">
            <v>1</v>
          </cell>
          <cell r="U85">
            <v>1</v>
          </cell>
          <cell r="V85">
            <v>0.5</v>
          </cell>
          <cell r="W85">
            <v>1</v>
          </cell>
          <cell r="X85">
            <v>1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5.3</v>
          </cell>
          <cell r="AW85">
            <v>0</v>
          </cell>
          <cell r="AX85">
            <v>0</v>
          </cell>
          <cell r="AY85">
            <v>1</v>
          </cell>
          <cell r="AZ85">
            <v>0.5</v>
          </cell>
          <cell r="BA85">
            <v>21</v>
          </cell>
          <cell r="BB85">
            <v>23</v>
          </cell>
          <cell r="BC85">
            <v>2</v>
          </cell>
          <cell r="BD85">
            <v>0</v>
          </cell>
          <cell r="BE85">
            <v>1</v>
          </cell>
          <cell r="BF85">
            <v>0</v>
          </cell>
          <cell r="BG85">
            <v>0</v>
          </cell>
          <cell r="BH85">
            <v>2</v>
          </cell>
          <cell r="BI85">
            <v>3</v>
          </cell>
          <cell r="BJ85">
            <v>0</v>
          </cell>
          <cell r="BK85">
            <v>0</v>
          </cell>
          <cell r="BN85">
            <v>55402.73</v>
          </cell>
          <cell r="BO85">
            <v>916.58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2</v>
          </cell>
          <cell r="CL85">
            <v>0</v>
          </cell>
          <cell r="CM85">
            <v>23000</v>
          </cell>
          <cell r="CN85">
            <v>5000</v>
          </cell>
          <cell r="CO85">
            <v>111843.51999999999</v>
          </cell>
          <cell r="CP85">
            <v>100000</v>
          </cell>
          <cell r="CQ85">
            <v>0</v>
          </cell>
          <cell r="CR85">
            <v>0</v>
          </cell>
          <cell r="CS85">
            <v>1220</v>
          </cell>
          <cell r="CT85">
            <v>0</v>
          </cell>
          <cell r="CU85">
            <v>13628.475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12700</v>
          </cell>
          <cell r="DC85">
            <v>86348.529871531602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J85">
            <v>7053</v>
          </cell>
          <cell r="DK85">
            <v>0</v>
          </cell>
          <cell r="DL85">
            <v>0</v>
          </cell>
          <cell r="DM85">
            <v>0</v>
          </cell>
          <cell r="DN85">
            <v>5734075.5598113826</v>
          </cell>
          <cell r="DO85">
            <v>0</v>
          </cell>
          <cell r="DP85">
            <v>0</v>
          </cell>
          <cell r="DQ85">
            <v>5.3</v>
          </cell>
          <cell r="DR85">
            <v>23.5</v>
          </cell>
          <cell r="DS85">
            <v>23</v>
          </cell>
          <cell r="DT85">
            <v>70.8</v>
          </cell>
        </row>
        <row r="86">
          <cell r="A86">
            <v>436</v>
          </cell>
          <cell r="B86" t="str">
            <v>Ron Brown College Preparatory High School</v>
          </cell>
          <cell r="C86" t="str">
            <v>HS</v>
          </cell>
          <cell r="D86">
            <v>7</v>
          </cell>
          <cell r="E86">
            <v>276</v>
          </cell>
          <cell r="F86">
            <v>0.94565217391304346</v>
          </cell>
          <cell r="G86">
            <v>261</v>
          </cell>
          <cell r="H86">
            <v>1</v>
          </cell>
          <cell r="I86">
            <v>1</v>
          </cell>
          <cell r="J86">
            <v>0.89999999999999991</v>
          </cell>
          <cell r="K86">
            <v>0</v>
          </cell>
          <cell r="L86">
            <v>1.5000000000000002</v>
          </cell>
          <cell r="M86">
            <v>0.5</v>
          </cell>
          <cell r="N86">
            <v>1</v>
          </cell>
          <cell r="O86">
            <v>0</v>
          </cell>
          <cell r="P86">
            <v>1</v>
          </cell>
          <cell r="Q86">
            <v>1.0000004487061702</v>
          </cell>
          <cell r="R86">
            <v>0</v>
          </cell>
          <cell r="S86">
            <v>1</v>
          </cell>
          <cell r="T86">
            <v>1</v>
          </cell>
          <cell r="U86">
            <v>4</v>
          </cell>
          <cell r="V86">
            <v>0.5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11.5</v>
          </cell>
          <cell r="AX86">
            <v>8.562774139693845</v>
          </cell>
          <cell r="AY86">
            <v>1.5</v>
          </cell>
          <cell r="AZ86">
            <v>2</v>
          </cell>
          <cell r="BA86">
            <v>7</v>
          </cell>
          <cell r="BB86">
            <v>0</v>
          </cell>
          <cell r="BC86">
            <v>0</v>
          </cell>
          <cell r="BD86">
            <v>0</v>
          </cell>
          <cell r="BE86">
            <v>9.0909090909090912E-2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50000</v>
          </cell>
          <cell r="BN86">
            <v>107396.06</v>
          </cell>
          <cell r="BO86">
            <v>1776.75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1</v>
          </cell>
          <cell r="BU86">
            <v>0</v>
          </cell>
          <cell r="BV86">
            <v>0</v>
          </cell>
          <cell r="BW86">
            <v>1</v>
          </cell>
          <cell r="BX86">
            <v>11199.78</v>
          </cell>
          <cell r="BY86">
            <v>24000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38000</v>
          </cell>
          <cell r="CE86">
            <v>2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299967.68</v>
          </cell>
          <cell r="CP86">
            <v>0</v>
          </cell>
          <cell r="CQ86">
            <v>1</v>
          </cell>
          <cell r="CR86">
            <v>75000</v>
          </cell>
          <cell r="CS86">
            <v>10440</v>
          </cell>
          <cell r="CT86">
            <v>0</v>
          </cell>
          <cell r="CU86">
            <v>38736.199999999997</v>
          </cell>
          <cell r="CV86">
            <v>1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27600</v>
          </cell>
          <cell r="DC86">
            <v>80205.068648318789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J86">
            <v>13474.999852478504</v>
          </cell>
          <cell r="DK86">
            <v>0</v>
          </cell>
          <cell r="DL86">
            <v>371801.50287601713</v>
          </cell>
          <cell r="DM86">
            <v>300000</v>
          </cell>
          <cell r="DN86">
            <v>6805976.6144753601</v>
          </cell>
          <cell r="DO86">
            <v>0</v>
          </cell>
          <cell r="DP86">
            <v>0</v>
          </cell>
          <cell r="DQ86">
            <v>20.062774139693843</v>
          </cell>
          <cell r="DR86">
            <v>10.590909090909092</v>
          </cell>
          <cell r="DS86">
            <v>0</v>
          </cell>
          <cell r="DT86">
            <v>51.05368367930911</v>
          </cell>
        </row>
        <row r="87">
          <cell r="A87">
            <v>459</v>
          </cell>
          <cell r="B87" t="str">
            <v>Roosevelt HS</v>
          </cell>
          <cell r="C87" t="str">
            <v>HS</v>
          </cell>
          <cell r="D87">
            <v>4</v>
          </cell>
          <cell r="E87">
            <v>820</v>
          </cell>
          <cell r="F87">
            <v>0.69390243902439019</v>
          </cell>
          <cell r="G87">
            <v>569</v>
          </cell>
          <cell r="H87">
            <v>1</v>
          </cell>
          <cell r="I87">
            <v>1</v>
          </cell>
          <cell r="J87">
            <v>2.7</v>
          </cell>
          <cell r="K87">
            <v>0</v>
          </cell>
          <cell r="L87">
            <v>3.5</v>
          </cell>
          <cell r="M87">
            <v>1</v>
          </cell>
          <cell r="N87">
            <v>1</v>
          </cell>
          <cell r="O87">
            <v>2.1</v>
          </cell>
          <cell r="P87">
            <v>1</v>
          </cell>
          <cell r="Q87">
            <v>1.0000004487061702</v>
          </cell>
          <cell r="R87">
            <v>0</v>
          </cell>
          <cell r="S87">
            <v>1</v>
          </cell>
          <cell r="T87">
            <v>1</v>
          </cell>
          <cell r="U87">
            <v>8</v>
          </cell>
          <cell r="V87">
            <v>1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34.166666666666664</v>
          </cell>
          <cell r="AX87">
            <v>7.7279250836128677</v>
          </cell>
          <cell r="AY87">
            <v>1</v>
          </cell>
          <cell r="AZ87">
            <v>4</v>
          </cell>
          <cell r="BA87">
            <v>15</v>
          </cell>
          <cell r="BB87">
            <v>7</v>
          </cell>
          <cell r="BC87">
            <v>1</v>
          </cell>
          <cell r="BD87">
            <v>0</v>
          </cell>
          <cell r="BE87">
            <v>16</v>
          </cell>
          <cell r="BF87">
            <v>2</v>
          </cell>
          <cell r="BG87">
            <v>3.3751672273371414</v>
          </cell>
          <cell r="BH87">
            <v>0</v>
          </cell>
          <cell r="BI87">
            <v>0</v>
          </cell>
          <cell r="BJ87">
            <v>0</v>
          </cell>
          <cell r="BK87">
            <v>85000</v>
          </cell>
          <cell r="BN87">
            <v>235681</v>
          </cell>
          <cell r="BO87">
            <v>3804.62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1</v>
          </cell>
          <cell r="BX87">
            <v>11639.78</v>
          </cell>
          <cell r="BY87">
            <v>23560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44000</v>
          </cell>
          <cell r="CE87">
            <v>2</v>
          </cell>
          <cell r="CF87">
            <v>0</v>
          </cell>
          <cell r="CG87">
            <v>1</v>
          </cell>
          <cell r="CH87">
            <v>0</v>
          </cell>
          <cell r="CI87">
            <v>0</v>
          </cell>
          <cell r="CJ87">
            <v>1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544013.6</v>
          </cell>
          <cell r="CP87">
            <v>0</v>
          </cell>
          <cell r="CQ87">
            <v>1</v>
          </cell>
          <cell r="CR87">
            <v>75000</v>
          </cell>
          <cell r="CS87">
            <v>11380</v>
          </cell>
          <cell r="CT87">
            <v>0</v>
          </cell>
          <cell r="CU87">
            <v>112767.02564102564</v>
          </cell>
          <cell r="CV87">
            <v>1</v>
          </cell>
          <cell r="CW87">
            <v>0</v>
          </cell>
          <cell r="CX87">
            <v>0</v>
          </cell>
          <cell r="CY87">
            <v>0</v>
          </cell>
          <cell r="CZ87">
            <v>5000</v>
          </cell>
          <cell r="DA87">
            <v>113945.66</v>
          </cell>
          <cell r="DB87">
            <v>82000</v>
          </cell>
          <cell r="DC87">
            <v>189136.64669372505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J87">
            <v>40125.000212341547</v>
          </cell>
          <cell r="DK87">
            <v>0</v>
          </cell>
          <cell r="DL87">
            <v>0</v>
          </cell>
          <cell r="DM87">
            <v>0</v>
          </cell>
          <cell r="DN87">
            <v>13953440.206194874</v>
          </cell>
          <cell r="DO87">
            <v>0</v>
          </cell>
          <cell r="DP87">
            <v>0</v>
          </cell>
          <cell r="DQ87">
            <v>41.894591750279531</v>
          </cell>
          <cell r="DR87">
            <v>39.375167227337144</v>
          </cell>
          <cell r="DS87">
            <v>9</v>
          </cell>
          <cell r="DT87">
            <v>123.56975942632285</v>
          </cell>
        </row>
        <row r="88">
          <cell r="A88">
            <v>456</v>
          </cell>
          <cell r="B88" t="str">
            <v>Roosevelt STAY</v>
          </cell>
          <cell r="C88" t="str">
            <v>STAY</v>
          </cell>
          <cell r="D88">
            <v>4</v>
          </cell>
          <cell r="E88">
            <v>675</v>
          </cell>
          <cell r="F88">
            <v>0</v>
          </cell>
          <cell r="G88">
            <v>0</v>
          </cell>
          <cell r="H88">
            <v>1</v>
          </cell>
          <cell r="I88">
            <v>1</v>
          </cell>
          <cell r="J88">
            <v>1</v>
          </cell>
          <cell r="K88">
            <v>0</v>
          </cell>
          <cell r="L88">
            <v>2.5</v>
          </cell>
          <cell r="M88">
            <v>0</v>
          </cell>
          <cell r="N88">
            <v>1</v>
          </cell>
          <cell r="O88">
            <v>1.7</v>
          </cell>
          <cell r="P88">
            <v>1</v>
          </cell>
          <cell r="Q88">
            <v>1.0000004487061702</v>
          </cell>
          <cell r="R88">
            <v>0</v>
          </cell>
          <cell r="S88">
            <v>1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24.791666666666625</v>
          </cell>
          <cell r="AX88">
            <v>0</v>
          </cell>
          <cell r="AY88">
            <v>1</v>
          </cell>
          <cell r="AZ88">
            <v>3</v>
          </cell>
          <cell r="BA88">
            <v>10</v>
          </cell>
          <cell r="BB88">
            <v>0</v>
          </cell>
          <cell r="BC88">
            <v>0</v>
          </cell>
          <cell r="BD88">
            <v>0</v>
          </cell>
          <cell r="BE88">
            <v>11</v>
          </cell>
          <cell r="BF88">
            <v>1</v>
          </cell>
          <cell r="BG88">
            <v>2</v>
          </cell>
          <cell r="BH88">
            <v>0</v>
          </cell>
          <cell r="BI88">
            <v>0</v>
          </cell>
          <cell r="BJ88">
            <v>0</v>
          </cell>
          <cell r="BK88">
            <v>70000</v>
          </cell>
          <cell r="BN88">
            <v>0</v>
          </cell>
          <cell r="BO88">
            <v>0</v>
          </cell>
          <cell r="BP88">
            <v>19025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223687.03999999998</v>
          </cell>
          <cell r="CP88">
            <v>0</v>
          </cell>
          <cell r="CQ88">
            <v>0</v>
          </cell>
          <cell r="CR88">
            <v>75000</v>
          </cell>
          <cell r="CS88">
            <v>0</v>
          </cell>
          <cell r="CT88">
            <v>0</v>
          </cell>
          <cell r="CU88">
            <v>83239.03571428571</v>
          </cell>
          <cell r="CV88">
            <v>0</v>
          </cell>
          <cell r="CW88">
            <v>1</v>
          </cell>
          <cell r="CX88">
            <v>150000</v>
          </cell>
          <cell r="CY88">
            <v>0</v>
          </cell>
          <cell r="CZ88">
            <v>0</v>
          </cell>
          <cell r="DA88">
            <v>0</v>
          </cell>
          <cell r="DB88">
            <v>67500</v>
          </cell>
          <cell r="DC88">
            <v>114326.90959270598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5224.9999221414328</v>
          </cell>
          <cell r="DJ88">
            <v>5224.9999221414328</v>
          </cell>
          <cell r="DK88">
            <v>0</v>
          </cell>
          <cell r="DL88">
            <v>0</v>
          </cell>
          <cell r="DM88">
            <v>0</v>
          </cell>
          <cell r="DN88">
            <v>7909053.2704903744</v>
          </cell>
          <cell r="DO88">
            <v>0</v>
          </cell>
          <cell r="DP88">
            <v>0</v>
          </cell>
          <cell r="DQ88">
            <v>24.791666666666625</v>
          </cell>
          <cell r="DR88">
            <v>27</v>
          </cell>
          <cell r="DS88">
            <v>1</v>
          </cell>
          <cell r="DT88">
            <v>66.991667115372792</v>
          </cell>
        </row>
        <row r="89">
          <cell r="A89">
            <v>305</v>
          </cell>
          <cell r="B89" t="str">
            <v>Ross ES</v>
          </cell>
          <cell r="C89" t="str">
            <v>ES</v>
          </cell>
          <cell r="D89">
            <v>2</v>
          </cell>
          <cell r="E89">
            <v>184</v>
          </cell>
          <cell r="F89">
            <v>2.1739130434782608E-2</v>
          </cell>
          <cell r="G89">
            <v>4</v>
          </cell>
          <cell r="H89">
            <v>1</v>
          </cell>
          <cell r="I89">
            <v>1</v>
          </cell>
          <cell r="J89">
            <v>0</v>
          </cell>
          <cell r="K89">
            <v>0</v>
          </cell>
          <cell r="L89">
            <v>0</v>
          </cell>
          <cell r="M89">
            <v>0.5</v>
          </cell>
          <cell r="N89">
            <v>1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</v>
          </cell>
          <cell r="V89">
            <v>0.5</v>
          </cell>
          <cell r="W89">
            <v>1</v>
          </cell>
          <cell r="X89">
            <v>1</v>
          </cell>
          <cell r="Y89">
            <v>1</v>
          </cell>
          <cell r="Z89">
            <v>-1.3122687780540747E-15</v>
          </cell>
          <cell r="AA89">
            <v>1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1</v>
          </cell>
          <cell r="AG89">
            <v>1</v>
          </cell>
          <cell r="AH89">
            <v>2</v>
          </cell>
          <cell r="AI89">
            <v>2</v>
          </cell>
          <cell r="AJ89">
            <v>2</v>
          </cell>
          <cell r="AK89">
            <v>2</v>
          </cell>
          <cell r="AL89">
            <v>1</v>
          </cell>
          <cell r="AM89">
            <v>1</v>
          </cell>
          <cell r="AN89">
            <v>1.0000000000000013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0.5</v>
          </cell>
          <cell r="AZ89">
            <v>1</v>
          </cell>
          <cell r="BA89">
            <v>2</v>
          </cell>
          <cell r="BB89">
            <v>0</v>
          </cell>
          <cell r="BC89">
            <v>0</v>
          </cell>
          <cell r="BD89">
            <v>0</v>
          </cell>
          <cell r="BE89">
            <v>2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N89">
            <v>0</v>
          </cell>
          <cell r="BO89">
            <v>0</v>
          </cell>
          <cell r="BP89">
            <v>4425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55921.759999999995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11262.909090909092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18400</v>
          </cell>
          <cell r="DC89">
            <v>46893.480287479353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J89">
            <v>525</v>
          </cell>
          <cell r="DK89">
            <v>0</v>
          </cell>
          <cell r="DL89">
            <v>0</v>
          </cell>
          <cell r="DM89">
            <v>0</v>
          </cell>
          <cell r="DN89">
            <v>3050066.6765510188</v>
          </cell>
          <cell r="DO89">
            <v>3</v>
          </cell>
          <cell r="DP89">
            <v>3</v>
          </cell>
          <cell r="DQ89">
            <v>7.0000000000000018</v>
          </cell>
          <cell r="DR89">
            <v>5.5</v>
          </cell>
          <cell r="DS89">
            <v>0</v>
          </cell>
          <cell r="DT89">
            <v>29.5</v>
          </cell>
        </row>
        <row r="90">
          <cell r="A90">
            <v>307</v>
          </cell>
          <cell r="B90" t="str">
            <v>Savoy ES</v>
          </cell>
          <cell r="C90" t="str">
            <v>ES</v>
          </cell>
          <cell r="D90">
            <v>8</v>
          </cell>
          <cell r="E90">
            <v>276</v>
          </cell>
          <cell r="F90">
            <v>0.8188405797101449</v>
          </cell>
          <cell r="G90">
            <v>226</v>
          </cell>
          <cell r="H90">
            <v>1</v>
          </cell>
          <cell r="I90">
            <v>1</v>
          </cell>
          <cell r="J90">
            <v>0</v>
          </cell>
          <cell r="K90">
            <v>0</v>
          </cell>
          <cell r="L90">
            <v>0</v>
          </cell>
          <cell r="M90">
            <v>0.5</v>
          </cell>
          <cell r="N90">
            <v>1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</v>
          </cell>
          <cell r="T90">
            <v>1</v>
          </cell>
          <cell r="U90">
            <v>1</v>
          </cell>
          <cell r="V90">
            <v>0.5</v>
          </cell>
          <cell r="W90">
            <v>1</v>
          </cell>
          <cell r="X90">
            <v>1</v>
          </cell>
          <cell r="Y90">
            <v>1</v>
          </cell>
          <cell r="Z90">
            <v>0</v>
          </cell>
          <cell r="AA90">
            <v>0</v>
          </cell>
          <cell r="AB90">
            <v>2</v>
          </cell>
          <cell r="AC90">
            <v>2</v>
          </cell>
          <cell r="AD90">
            <v>0</v>
          </cell>
          <cell r="AE90">
            <v>0</v>
          </cell>
          <cell r="AF90">
            <v>2</v>
          </cell>
          <cell r="AG90">
            <v>2</v>
          </cell>
          <cell r="AH90">
            <v>2</v>
          </cell>
          <cell r="AI90">
            <v>2</v>
          </cell>
          <cell r="AJ90">
            <v>2</v>
          </cell>
          <cell r="AK90">
            <v>2</v>
          </cell>
          <cell r="AL90">
            <v>2</v>
          </cell>
          <cell r="AM90">
            <v>2</v>
          </cell>
          <cell r="AN90">
            <v>2.0000000000000027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1</v>
          </cell>
          <cell r="AZ90">
            <v>1</v>
          </cell>
          <cell r="BA90">
            <v>6</v>
          </cell>
          <cell r="BB90">
            <v>4</v>
          </cell>
          <cell r="BC90">
            <v>0</v>
          </cell>
          <cell r="BD90">
            <v>0</v>
          </cell>
          <cell r="BE90">
            <v>9.0909090909090912E-2</v>
          </cell>
          <cell r="BF90">
            <v>0</v>
          </cell>
          <cell r="BG90">
            <v>0</v>
          </cell>
          <cell r="BH90">
            <v>2</v>
          </cell>
          <cell r="BI90">
            <v>2</v>
          </cell>
          <cell r="BJ90">
            <v>0</v>
          </cell>
          <cell r="BK90">
            <v>0</v>
          </cell>
          <cell r="BN90">
            <v>112936.33</v>
          </cell>
          <cell r="BO90">
            <v>1868.41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111843.51999999999</v>
          </cell>
          <cell r="CP90">
            <v>0</v>
          </cell>
          <cell r="CQ90">
            <v>0</v>
          </cell>
          <cell r="CR90">
            <v>0</v>
          </cell>
          <cell r="CS90">
            <v>9040</v>
          </cell>
          <cell r="CT90">
            <v>116280</v>
          </cell>
          <cell r="CU90">
            <v>15989.627906976744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27600</v>
          </cell>
          <cell r="DC90">
            <v>66083.451191520595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J90">
            <v>22425.000968575478</v>
          </cell>
          <cell r="DK90">
            <v>0</v>
          </cell>
          <cell r="DL90">
            <v>0</v>
          </cell>
          <cell r="DM90">
            <v>0</v>
          </cell>
          <cell r="DN90">
            <v>4526048.5258758059</v>
          </cell>
          <cell r="DO90">
            <v>6</v>
          </cell>
          <cell r="DP90">
            <v>6</v>
          </cell>
          <cell r="DQ90">
            <v>10.000000000000004</v>
          </cell>
          <cell r="DR90">
            <v>8.0909090909090917</v>
          </cell>
          <cell r="DS90">
            <v>4</v>
          </cell>
          <cell r="DT90">
            <v>48.090909090909093</v>
          </cell>
        </row>
        <row r="91">
          <cell r="A91">
            <v>409</v>
          </cell>
          <cell r="B91" t="str">
            <v>School Without Walls @ Francis-Stevens</v>
          </cell>
          <cell r="C91" t="str">
            <v>EC</v>
          </cell>
          <cell r="D91">
            <v>2</v>
          </cell>
          <cell r="E91">
            <v>587</v>
          </cell>
          <cell r="F91">
            <v>0.22827938671209541</v>
          </cell>
          <cell r="G91">
            <v>134</v>
          </cell>
          <cell r="H91">
            <v>0.5</v>
          </cell>
          <cell r="I91">
            <v>1</v>
          </cell>
          <cell r="J91">
            <v>2.7</v>
          </cell>
          <cell r="K91">
            <v>1</v>
          </cell>
          <cell r="L91">
            <v>0</v>
          </cell>
          <cell r="M91">
            <v>1</v>
          </cell>
          <cell r="N91">
            <v>1</v>
          </cell>
          <cell r="O91">
            <v>1.5</v>
          </cell>
          <cell r="P91">
            <v>0</v>
          </cell>
          <cell r="Q91">
            <v>0</v>
          </cell>
          <cell r="R91">
            <v>0</v>
          </cell>
          <cell r="S91">
            <v>1</v>
          </cell>
          <cell r="T91">
            <v>1</v>
          </cell>
          <cell r="U91">
            <v>3</v>
          </cell>
          <cell r="V91">
            <v>1</v>
          </cell>
          <cell r="W91">
            <v>1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2</v>
          </cell>
          <cell r="AC91">
            <v>2</v>
          </cell>
          <cell r="AD91">
            <v>1</v>
          </cell>
          <cell r="AE91">
            <v>1</v>
          </cell>
          <cell r="AF91">
            <v>2</v>
          </cell>
          <cell r="AG91">
            <v>2</v>
          </cell>
          <cell r="AH91">
            <v>2</v>
          </cell>
          <cell r="AI91">
            <v>2</v>
          </cell>
          <cell r="AJ91">
            <v>2</v>
          </cell>
          <cell r="AK91">
            <v>2</v>
          </cell>
          <cell r="AL91">
            <v>2</v>
          </cell>
          <cell r="AM91">
            <v>2</v>
          </cell>
          <cell r="AN91">
            <v>2.0000000000000027</v>
          </cell>
          <cell r="AO91">
            <v>4.5999999999999996</v>
          </cell>
          <cell r="AP91">
            <v>4.3</v>
          </cell>
          <cell r="AQ91">
            <v>3.2999999999999994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0.5</v>
          </cell>
          <cell r="AZ91">
            <v>2</v>
          </cell>
          <cell r="BA91">
            <v>10</v>
          </cell>
          <cell r="BB91">
            <v>5</v>
          </cell>
          <cell r="BC91">
            <v>0</v>
          </cell>
          <cell r="BD91">
            <v>1</v>
          </cell>
          <cell r="BE91">
            <v>5</v>
          </cell>
          <cell r="BF91">
            <v>0</v>
          </cell>
          <cell r="BG91">
            <v>1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N91">
            <v>0</v>
          </cell>
          <cell r="BO91">
            <v>0</v>
          </cell>
          <cell r="BP91">
            <v>13500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2</v>
          </cell>
          <cell r="CL91">
            <v>0</v>
          </cell>
          <cell r="CM91">
            <v>23000</v>
          </cell>
          <cell r="CN91">
            <v>5000</v>
          </cell>
          <cell r="CO91">
            <v>111843.51999999999</v>
          </cell>
          <cell r="CP91">
            <v>100000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37422.206432748542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58700</v>
          </cell>
          <cell r="DC91">
            <v>125646.45142095798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J91">
            <v>24750.000545009971</v>
          </cell>
          <cell r="DK91">
            <v>0</v>
          </cell>
          <cell r="DL91">
            <v>0</v>
          </cell>
          <cell r="DM91">
            <v>0</v>
          </cell>
          <cell r="DN91">
            <v>8203989.5958495233</v>
          </cell>
          <cell r="DO91">
            <v>7</v>
          </cell>
          <cell r="DP91">
            <v>7</v>
          </cell>
          <cell r="DQ91">
            <v>22.200000000000003</v>
          </cell>
          <cell r="DR91">
            <v>18.5</v>
          </cell>
          <cell r="DS91">
            <v>5</v>
          </cell>
          <cell r="DT91">
            <v>80.400000000000006</v>
          </cell>
        </row>
        <row r="92">
          <cell r="A92">
            <v>466</v>
          </cell>
          <cell r="B92" t="str">
            <v>School Without Walls HS</v>
          </cell>
          <cell r="C92" t="str">
            <v>HS</v>
          </cell>
          <cell r="D92">
            <v>2</v>
          </cell>
          <cell r="E92">
            <v>600</v>
          </cell>
          <cell r="F92">
            <v>0.17833333333333334</v>
          </cell>
          <cell r="G92">
            <v>107</v>
          </cell>
          <cell r="H92">
            <v>0.5</v>
          </cell>
          <cell r="I92">
            <v>1</v>
          </cell>
          <cell r="J92">
            <v>2</v>
          </cell>
          <cell r="K92">
            <v>0</v>
          </cell>
          <cell r="L92">
            <v>2.5</v>
          </cell>
          <cell r="M92">
            <v>1</v>
          </cell>
          <cell r="N92">
            <v>1</v>
          </cell>
          <cell r="O92">
            <v>1.5</v>
          </cell>
          <cell r="P92">
            <v>1</v>
          </cell>
          <cell r="Q92">
            <v>1.0000004487061702</v>
          </cell>
          <cell r="R92">
            <v>0</v>
          </cell>
          <cell r="S92">
            <v>1</v>
          </cell>
          <cell r="T92">
            <v>1</v>
          </cell>
          <cell r="U92">
            <v>3</v>
          </cell>
          <cell r="V92">
            <v>1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6.5</v>
          </cell>
          <cell r="AS92">
            <v>6</v>
          </cell>
          <cell r="AT92">
            <v>6.3</v>
          </cell>
          <cell r="AU92">
            <v>6.3</v>
          </cell>
          <cell r="AV92">
            <v>0</v>
          </cell>
          <cell r="AW92">
            <v>0</v>
          </cell>
          <cell r="AX92">
            <v>0</v>
          </cell>
          <cell r="AY92">
            <v>0.5</v>
          </cell>
          <cell r="AZ92">
            <v>2</v>
          </cell>
          <cell r="BA92">
            <v>2</v>
          </cell>
          <cell r="BB92">
            <v>2</v>
          </cell>
          <cell r="BC92">
            <v>0</v>
          </cell>
          <cell r="BD92">
            <v>1</v>
          </cell>
          <cell r="BE92">
            <v>9.0909090909090912E-2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N92">
            <v>0</v>
          </cell>
          <cell r="BO92">
            <v>0</v>
          </cell>
          <cell r="BP92">
            <v>14775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244045.91999999998</v>
          </cell>
          <cell r="CP92">
            <v>0</v>
          </cell>
          <cell r="CQ92">
            <v>1</v>
          </cell>
          <cell r="CR92">
            <v>0</v>
          </cell>
          <cell r="CS92">
            <v>0</v>
          </cell>
          <cell r="CT92">
            <v>0</v>
          </cell>
          <cell r="CU92">
            <v>75769.076923076922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60000</v>
          </cell>
          <cell r="DC92">
            <v>82850.880580266996</v>
          </cell>
          <cell r="DD92">
            <v>111880.69515088014</v>
          </cell>
          <cell r="DE92">
            <v>519436</v>
          </cell>
          <cell r="DF92">
            <v>0</v>
          </cell>
          <cell r="DG92">
            <v>0</v>
          </cell>
          <cell r="DH92">
            <v>0</v>
          </cell>
          <cell r="DJ92">
            <v>699.99999445863068</v>
          </cell>
          <cell r="DK92">
            <v>0</v>
          </cell>
          <cell r="DL92">
            <v>29121.210243749432</v>
          </cell>
          <cell r="DM92">
            <v>125000</v>
          </cell>
          <cell r="DN92">
            <v>6409596.2102382099</v>
          </cell>
          <cell r="DO92">
            <v>0</v>
          </cell>
          <cell r="DP92">
            <v>0</v>
          </cell>
          <cell r="DQ92">
            <v>25.1</v>
          </cell>
          <cell r="DR92">
            <v>4.5909090909090908</v>
          </cell>
          <cell r="DS92">
            <v>2</v>
          </cell>
          <cell r="DT92">
            <v>51.190909539615262</v>
          </cell>
        </row>
        <row r="93">
          <cell r="A93">
            <v>175</v>
          </cell>
          <cell r="B93" t="str">
            <v>School-Within-School @ Goding</v>
          </cell>
          <cell r="C93" t="str">
            <v>ES</v>
          </cell>
          <cell r="D93">
            <v>6</v>
          </cell>
          <cell r="E93">
            <v>311</v>
          </cell>
          <cell r="F93">
            <v>5.1446945337620578E-2</v>
          </cell>
          <cell r="G93">
            <v>16</v>
          </cell>
          <cell r="H93">
            <v>1</v>
          </cell>
          <cell r="I93">
            <v>1</v>
          </cell>
          <cell r="J93">
            <v>0.8</v>
          </cell>
          <cell r="K93">
            <v>0</v>
          </cell>
          <cell r="L93">
            <v>0</v>
          </cell>
          <cell r="M93">
            <v>1</v>
          </cell>
          <cell r="N93">
            <v>1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  <cell r="T93">
            <v>1</v>
          </cell>
          <cell r="U93">
            <v>2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2</v>
          </cell>
          <cell r="AC93">
            <v>2</v>
          </cell>
          <cell r="AD93">
            <v>0</v>
          </cell>
          <cell r="AE93">
            <v>0</v>
          </cell>
          <cell r="AF93">
            <v>2</v>
          </cell>
          <cell r="AG93">
            <v>2</v>
          </cell>
          <cell r="AH93">
            <v>3</v>
          </cell>
          <cell r="AI93">
            <v>3</v>
          </cell>
          <cell r="AJ93">
            <v>2</v>
          </cell>
          <cell r="AK93">
            <v>2</v>
          </cell>
          <cell r="AL93">
            <v>2</v>
          </cell>
          <cell r="AM93">
            <v>2</v>
          </cell>
          <cell r="AN93">
            <v>1.0000000000000013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1</v>
          </cell>
          <cell r="AZ93">
            <v>1.5</v>
          </cell>
          <cell r="BA93">
            <v>9</v>
          </cell>
          <cell r="BB93">
            <v>10</v>
          </cell>
          <cell r="BC93">
            <v>0</v>
          </cell>
          <cell r="BD93">
            <v>0</v>
          </cell>
          <cell r="BE93">
            <v>0.36363636363636365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7925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111843.51999999999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17435.833333333332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31100</v>
          </cell>
          <cell r="DC93">
            <v>79095.582390806943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J93">
            <v>1749.9999722931534</v>
          </cell>
          <cell r="DK93">
            <v>0</v>
          </cell>
          <cell r="DL93">
            <v>0</v>
          </cell>
          <cell r="DM93">
            <v>0</v>
          </cell>
          <cell r="DN93">
            <v>5161919.0282931384</v>
          </cell>
          <cell r="DO93">
            <v>7</v>
          </cell>
          <cell r="DP93">
            <v>7</v>
          </cell>
          <cell r="DQ93">
            <v>9.0000000000000018</v>
          </cell>
          <cell r="DR93">
            <v>11.863636363636363</v>
          </cell>
          <cell r="DS93">
            <v>10</v>
          </cell>
          <cell r="DT93">
            <v>57.663636363636364</v>
          </cell>
        </row>
        <row r="94">
          <cell r="A94">
            <v>309</v>
          </cell>
          <cell r="B94" t="str">
            <v>Seaton ES</v>
          </cell>
          <cell r="C94" t="str">
            <v>ES</v>
          </cell>
          <cell r="D94">
            <v>6</v>
          </cell>
          <cell r="E94">
            <v>400</v>
          </cell>
          <cell r="F94">
            <v>0.47</v>
          </cell>
          <cell r="G94">
            <v>188</v>
          </cell>
          <cell r="H94">
            <v>1</v>
          </cell>
          <cell r="I94">
            <v>1</v>
          </cell>
          <cell r="J94">
            <v>1</v>
          </cell>
          <cell r="K94">
            <v>0</v>
          </cell>
          <cell r="L94">
            <v>0</v>
          </cell>
          <cell r="M94">
            <v>1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</v>
          </cell>
          <cell r="T94">
            <v>1</v>
          </cell>
          <cell r="U94">
            <v>2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1.4999999999999964</v>
          </cell>
          <cell r="AA94">
            <v>1</v>
          </cell>
          <cell r="AB94">
            <v>3</v>
          </cell>
          <cell r="AC94">
            <v>3</v>
          </cell>
          <cell r="AD94">
            <v>0</v>
          </cell>
          <cell r="AE94">
            <v>0</v>
          </cell>
          <cell r="AF94">
            <v>3</v>
          </cell>
          <cell r="AG94">
            <v>3</v>
          </cell>
          <cell r="AH94">
            <v>3</v>
          </cell>
          <cell r="AI94">
            <v>3</v>
          </cell>
          <cell r="AJ94">
            <v>2</v>
          </cell>
          <cell r="AK94">
            <v>3</v>
          </cell>
          <cell r="AL94">
            <v>3</v>
          </cell>
          <cell r="AM94">
            <v>2</v>
          </cell>
          <cell r="AN94">
            <v>2.0000000000000027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1</v>
          </cell>
          <cell r="AZ94">
            <v>1</v>
          </cell>
          <cell r="BA94">
            <v>7</v>
          </cell>
          <cell r="BB94">
            <v>8</v>
          </cell>
          <cell r="BC94">
            <v>0</v>
          </cell>
          <cell r="BD94">
            <v>1</v>
          </cell>
          <cell r="BE94">
            <v>7</v>
          </cell>
          <cell r="BF94">
            <v>0</v>
          </cell>
          <cell r="BG94">
            <v>1</v>
          </cell>
          <cell r="BH94">
            <v>4</v>
          </cell>
          <cell r="BI94">
            <v>4</v>
          </cell>
          <cell r="BJ94">
            <v>0</v>
          </cell>
          <cell r="BK94">
            <v>0</v>
          </cell>
          <cell r="BN94">
            <v>167912.89</v>
          </cell>
          <cell r="BO94">
            <v>2777.93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55921.759999999995</v>
          </cell>
          <cell r="CP94">
            <v>0</v>
          </cell>
          <cell r="CQ94">
            <v>0</v>
          </cell>
          <cell r="CR94">
            <v>0</v>
          </cell>
          <cell r="CS94">
            <v>3760</v>
          </cell>
          <cell r="CT94">
            <v>0</v>
          </cell>
          <cell r="CU94">
            <v>21970.798206278028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40000</v>
          </cell>
          <cell r="DC94">
            <v>104706.84318222472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J94">
            <v>10350.000167638063</v>
          </cell>
          <cell r="DK94">
            <v>0</v>
          </cell>
          <cell r="DL94">
            <v>0</v>
          </cell>
          <cell r="DM94">
            <v>0</v>
          </cell>
          <cell r="DN94">
            <v>6996850.8539924594</v>
          </cell>
          <cell r="DO94">
            <v>9</v>
          </cell>
          <cell r="DP94">
            <v>9</v>
          </cell>
          <cell r="DQ94">
            <v>12.000000000000004</v>
          </cell>
          <cell r="DR94">
            <v>17</v>
          </cell>
          <cell r="DS94">
            <v>8</v>
          </cell>
          <cell r="DT94">
            <v>80.5</v>
          </cell>
        </row>
        <row r="95">
          <cell r="A95">
            <v>313</v>
          </cell>
          <cell r="B95" t="str">
            <v>Shepherd ES</v>
          </cell>
          <cell r="C95" t="str">
            <v>ES</v>
          </cell>
          <cell r="D95">
            <v>4</v>
          </cell>
          <cell r="E95">
            <v>380</v>
          </cell>
          <cell r="F95">
            <v>0.13157894736842105</v>
          </cell>
          <cell r="G95">
            <v>50</v>
          </cell>
          <cell r="H95">
            <v>1</v>
          </cell>
          <cell r="I95">
            <v>1</v>
          </cell>
          <cell r="J95">
            <v>1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1</v>
          </cell>
          <cell r="U95">
            <v>2</v>
          </cell>
          <cell r="V95">
            <v>1</v>
          </cell>
          <cell r="W95">
            <v>1</v>
          </cell>
          <cell r="X95">
            <v>1</v>
          </cell>
          <cell r="Y95">
            <v>1</v>
          </cell>
          <cell r="Z95">
            <v>-1.3122687780540747E-15</v>
          </cell>
          <cell r="AA95">
            <v>1</v>
          </cell>
          <cell r="AB95">
            <v>2</v>
          </cell>
          <cell r="AC95">
            <v>2</v>
          </cell>
          <cell r="AD95">
            <v>0</v>
          </cell>
          <cell r="AE95">
            <v>0</v>
          </cell>
          <cell r="AF95">
            <v>2</v>
          </cell>
          <cell r="AG95">
            <v>2</v>
          </cell>
          <cell r="AH95">
            <v>2</v>
          </cell>
          <cell r="AI95">
            <v>2</v>
          </cell>
          <cell r="AJ95">
            <v>2</v>
          </cell>
          <cell r="AK95">
            <v>2</v>
          </cell>
          <cell r="AL95">
            <v>2</v>
          </cell>
          <cell r="AM95">
            <v>3</v>
          </cell>
          <cell r="AN95">
            <v>3.000000000000004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0.5</v>
          </cell>
          <cell r="AZ95">
            <v>1</v>
          </cell>
          <cell r="BA95">
            <v>2</v>
          </cell>
          <cell r="BB95">
            <v>0</v>
          </cell>
          <cell r="BC95">
            <v>0</v>
          </cell>
          <cell r="BD95">
            <v>0</v>
          </cell>
          <cell r="BE95">
            <v>2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9275</v>
          </cell>
          <cell r="BQ95">
            <v>1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55921.759999999995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22011.75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38000</v>
          </cell>
          <cell r="DC95">
            <v>69502.353603639174</v>
          </cell>
          <cell r="DD95">
            <v>0</v>
          </cell>
          <cell r="DE95">
            <v>0</v>
          </cell>
          <cell r="DF95">
            <v>0</v>
          </cell>
          <cell r="DG95">
            <v>24154</v>
          </cell>
          <cell r="DH95">
            <v>0</v>
          </cell>
          <cell r="DJ95">
            <v>4899.9998657032847</v>
          </cell>
          <cell r="DK95">
            <v>0</v>
          </cell>
          <cell r="DL95">
            <v>0</v>
          </cell>
          <cell r="DM95">
            <v>0</v>
          </cell>
          <cell r="DN95">
            <v>4540681.2363661863</v>
          </cell>
          <cell r="DO95">
            <v>6</v>
          </cell>
          <cell r="DP95">
            <v>6</v>
          </cell>
          <cell r="DQ95">
            <v>12.000000000000004</v>
          </cell>
          <cell r="DR95">
            <v>5.5</v>
          </cell>
          <cell r="DS95">
            <v>0</v>
          </cell>
          <cell r="DT95">
            <v>44.500000000000007</v>
          </cell>
        </row>
        <row r="96">
          <cell r="A96">
            <v>315</v>
          </cell>
          <cell r="B96" t="str">
            <v>Simon ES</v>
          </cell>
          <cell r="C96" t="str">
            <v>ES</v>
          </cell>
          <cell r="D96">
            <v>8</v>
          </cell>
          <cell r="E96">
            <v>253</v>
          </cell>
          <cell r="F96">
            <v>0.69565217391304346</v>
          </cell>
          <cell r="G96">
            <v>176</v>
          </cell>
          <cell r="H96">
            <v>1</v>
          </cell>
          <cell r="I96">
            <v>1</v>
          </cell>
          <cell r="J96">
            <v>0</v>
          </cell>
          <cell r="K96">
            <v>0</v>
          </cell>
          <cell r="L96">
            <v>0</v>
          </cell>
          <cell r="M96">
            <v>0.5</v>
          </cell>
          <cell r="N96">
            <v>1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  <cell r="T96">
            <v>1</v>
          </cell>
          <cell r="U96">
            <v>1</v>
          </cell>
          <cell r="V96">
            <v>0.5</v>
          </cell>
          <cell r="W96">
            <v>1</v>
          </cell>
          <cell r="X96">
            <v>1</v>
          </cell>
          <cell r="Y96">
            <v>1</v>
          </cell>
          <cell r="Z96">
            <v>0</v>
          </cell>
          <cell r="AA96">
            <v>0</v>
          </cell>
          <cell r="AB96">
            <v>1</v>
          </cell>
          <cell r="AC96">
            <v>1</v>
          </cell>
          <cell r="AD96">
            <v>1</v>
          </cell>
          <cell r="AE96">
            <v>1</v>
          </cell>
          <cell r="AF96">
            <v>1</v>
          </cell>
          <cell r="AG96">
            <v>1</v>
          </cell>
          <cell r="AH96">
            <v>2</v>
          </cell>
          <cell r="AI96">
            <v>2</v>
          </cell>
          <cell r="AJ96">
            <v>2</v>
          </cell>
          <cell r="AK96">
            <v>2</v>
          </cell>
          <cell r="AL96">
            <v>2</v>
          </cell>
          <cell r="AM96">
            <v>2</v>
          </cell>
          <cell r="AN96">
            <v>2.0000000000000027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1</v>
          </cell>
          <cell r="AZ96">
            <v>1</v>
          </cell>
          <cell r="BA96">
            <v>5</v>
          </cell>
          <cell r="BB96">
            <v>4</v>
          </cell>
          <cell r="BC96">
            <v>0</v>
          </cell>
          <cell r="BD96">
            <v>0</v>
          </cell>
          <cell r="BE96">
            <v>1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N96">
            <v>107822.24</v>
          </cell>
          <cell r="BO96">
            <v>1783.8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55921.759999999995</v>
          </cell>
          <cell r="CP96">
            <v>0</v>
          </cell>
          <cell r="CQ96">
            <v>0</v>
          </cell>
          <cell r="CR96">
            <v>75000</v>
          </cell>
          <cell r="CS96">
            <v>3520</v>
          </cell>
          <cell r="CT96">
            <v>41760</v>
          </cell>
          <cell r="CU96">
            <v>15532.207692307693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25300</v>
          </cell>
          <cell r="DC96">
            <v>62398.105598358285</v>
          </cell>
          <cell r="DD96">
            <v>0</v>
          </cell>
          <cell r="DE96">
            <v>0</v>
          </cell>
          <cell r="DF96">
            <v>13859</v>
          </cell>
          <cell r="DG96">
            <v>0</v>
          </cell>
          <cell r="DH96">
            <v>0</v>
          </cell>
          <cell r="DJ96">
            <v>19500.000464916229</v>
          </cell>
          <cell r="DK96">
            <v>0</v>
          </cell>
          <cell r="DL96">
            <v>0</v>
          </cell>
          <cell r="DM96">
            <v>0</v>
          </cell>
          <cell r="DN96">
            <v>4256295.8465728667</v>
          </cell>
          <cell r="DO96">
            <v>5</v>
          </cell>
          <cell r="DP96">
            <v>5</v>
          </cell>
          <cell r="DQ96">
            <v>10.000000000000004</v>
          </cell>
          <cell r="DR96">
            <v>8</v>
          </cell>
          <cell r="DS96">
            <v>4</v>
          </cell>
          <cell r="DT96">
            <v>42</v>
          </cell>
        </row>
        <row r="97">
          <cell r="A97">
            <v>322</v>
          </cell>
          <cell r="B97" t="str">
            <v>Smothers ES</v>
          </cell>
          <cell r="C97" t="str">
            <v>ES</v>
          </cell>
          <cell r="D97">
            <v>7</v>
          </cell>
          <cell r="E97">
            <v>258</v>
          </cell>
          <cell r="F97">
            <v>0.73643410852713176</v>
          </cell>
          <cell r="G97">
            <v>190</v>
          </cell>
          <cell r="H97">
            <v>1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0.5</v>
          </cell>
          <cell r="N97">
            <v>1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  <cell r="T97">
            <v>1</v>
          </cell>
          <cell r="U97">
            <v>1</v>
          </cell>
          <cell r="V97">
            <v>0.5</v>
          </cell>
          <cell r="W97">
            <v>1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2</v>
          </cell>
          <cell r="AC97">
            <v>2</v>
          </cell>
          <cell r="AD97">
            <v>0</v>
          </cell>
          <cell r="AE97">
            <v>0</v>
          </cell>
          <cell r="AF97">
            <v>2</v>
          </cell>
          <cell r="AG97">
            <v>2</v>
          </cell>
          <cell r="AH97">
            <v>2</v>
          </cell>
          <cell r="AI97">
            <v>2</v>
          </cell>
          <cell r="AJ97">
            <v>2</v>
          </cell>
          <cell r="AK97">
            <v>2</v>
          </cell>
          <cell r="AL97">
            <v>2</v>
          </cell>
          <cell r="AM97">
            <v>2</v>
          </cell>
          <cell r="AN97">
            <v>1.0000000000000013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1</v>
          </cell>
          <cell r="BA97">
            <v>7</v>
          </cell>
          <cell r="BB97">
            <v>4</v>
          </cell>
          <cell r="BC97">
            <v>0</v>
          </cell>
          <cell r="BD97">
            <v>0</v>
          </cell>
          <cell r="BE97">
            <v>2</v>
          </cell>
          <cell r="BF97">
            <v>0</v>
          </cell>
          <cell r="BG97">
            <v>0</v>
          </cell>
          <cell r="BH97">
            <v>3</v>
          </cell>
          <cell r="BI97">
            <v>3</v>
          </cell>
          <cell r="BJ97">
            <v>0</v>
          </cell>
          <cell r="BK97">
            <v>0</v>
          </cell>
          <cell r="BN97">
            <v>105265.19</v>
          </cell>
          <cell r="BO97">
            <v>1741.5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1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111843.51999999999</v>
          </cell>
          <cell r="CP97">
            <v>0</v>
          </cell>
          <cell r="CQ97">
            <v>0</v>
          </cell>
          <cell r="CR97">
            <v>75000</v>
          </cell>
          <cell r="CS97">
            <v>3800</v>
          </cell>
          <cell r="CT97">
            <v>219600</v>
          </cell>
          <cell r="CU97">
            <v>14808.994065281899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25800</v>
          </cell>
          <cell r="DC97">
            <v>71155.297611510294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J97">
            <v>12649.999606609344</v>
          </cell>
          <cell r="DK97">
            <v>0</v>
          </cell>
          <cell r="DL97">
            <v>0</v>
          </cell>
          <cell r="DM97">
            <v>0</v>
          </cell>
          <cell r="DN97">
            <v>5020559.4745504912</v>
          </cell>
          <cell r="DO97">
            <v>6</v>
          </cell>
          <cell r="DP97">
            <v>6</v>
          </cell>
          <cell r="DQ97">
            <v>9.0000000000000018</v>
          </cell>
          <cell r="DR97">
            <v>11</v>
          </cell>
          <cell r="DS97">
            <v>4</v>
          </cell>
          <cell r="DT97">
            <v>53</v>
          </cell>
        </row>
        <row r="98">
          <cell r="A98">
            <v>427</v>
          </cell>
          <cell r="B98" t="str">
            <v>Sousa MS</v>
          </cell>
          <cell r="C98" t="str">
            <v>MS</v>
          </cell>
          <cell r="D98">
            <v>7</v>
          </cell>
          <cell r="E98">
            <v>334</v>
          </cell>
          <cell r="F98">
            <v>0.54491017964071853</v>
          </cell>
          <cell r="G98">
            <v>182</v>
          </cell>
          <cell r="H98">
            <v>1</v>
          </cell>
          <cell r="I98">
            <v>1</v>
          </cell>
          <cell r="J98">
            <v>1.1000000000000001</v>
          </cell>
          <cell r="K98">
            <v>1</v>
          </cell>
          <cell r="L98">
            <v>0</v>
          </cell>
          <cell r="M98">
            <v>1</v>
          </cell>
          <cell r="N98">
            <v>1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1</v>
          </cell>
          <cell r="U98">
            <v>4</v>
          </cell>
          <cell r="V98">
            <v>1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4.8</v>
          </cell>
          <cell r="AP98">
            <v>5.9</v>
          </cell>
          <cell r="AQ98">
            <v>4.5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1</v>
          </cell>
          <cell r="AZ98">
            <v>1.5</v>
          </cell>
          <cell r="BA98">
            <v>8</v>
          </cell>
          <cell r="BB98">
            <v>2</v>
          </cell>
          <cell r="BC98">
            <v>0</v>
          </cell>
          <cell r="BD98">
            <v>0</v>
          </cell>
          <cell r="BE98">
            <v>0.36363636363636365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N98">
            <v>123164.53</v>
          </cell>
          <cell r="BO98">
            <v>2037.62</v>
          </cell>
          <cell r="BP98">
            <v>0</v>
          </cell>
          <cell r="BQ98">
            <v>0</v>
          </cell>
          <cell r="BR98">
            <v>1</v>
          </cell>
          <cell r="BS98">
            <v>1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2</v>
          </cell>
          <cell r="CL98">
            <v>0</v>
          </cell>
          <cell r="CM98">
            <v>23000</v>
          </cell>
          <cell r="CN98">
            <v>5000</v>
          </cell>
          <cell r="CO98">
            <v>244045.91999999998</v>
          </cell>
          <cell r="CP98">
            <v>100000</v>
          </cell>
          <cell r="CQ98">
            <v>0</v>
          </cell>
          <cell r="CR98">
            <v>0</v>
          </cell>
          <cell r="CS98">
            <v>3640</v>
          </cell>
          <cell r="CT98">
            <v>0</v>
          </cell>
          <cell r="CU98">
            <v>26112.078481012657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33400</v>
          </cell>
          <cell r="DC98">
            <v>76009.879361674932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J98">
            <v>51749.998927116394</v>
          </cell>
          <cell r="DK98">
            <v>0</v>
          </cell>
          <cell r="DL98">
            <v>0</v>
          </cell>
          <cell r="DM98">
            <v>0</v>
          </cell>
          <cell r="DN98">
            <v>5309270.5461284965</v>
          </cell>
          <cell r="DO98">
            <v>0</v>
          </cell>
          <cell r="DP98">
            <v>0</v>
          </cell>
          <cell r="DQ98">
            <v>15.2</v>
          </cell>
          <cell r="DR98">
            <v>10.863636363636363</v>
          </cell>
          <cell r="DS98">
            <v>2</v>
          </cell>
          <cell r="DT98">
            <v>45.163636363636364</v>
          </cell>
        </row>
        <row r="99">
          <cell r="A99">
            <v>319</v>
          </cell>
          <cell r="B99" t="str">
            <v>Stanton ES</v>
          </cell>
          <cell r="C99" t="str">
            <v>ES</v>
          </cell>
          <cell r="D99">
            <v>8</v>
          </cell>
          <cell r="E99">
            <v>433</v>
          </cell>
          <cell r="F99">
            <v>0.91224018475750579</v>
          </cell>
          <cell r="G99">
            <v>395</v>
          </cell>
          <cell r="H99">
            <v>1</v>
          </cell>
          <cell r="I99">
            <v>1</v>
          </cell>
          <cell r="J99">
            <v>1.1000000000000001</v>
          </cell>
          <cell r="K99">
            <v>0</v>
          </cell>
          <cell r="L99">
            <v>0</v>
          </cell>
          <cell r="M99">
            <v>1</v>
          </cell>
          <cell r="N99">
            <v>1</v>
          </cell>
          <cell r="O99">
            <v>1.1000000000000001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  <cell r="T99">
            <v>1</v>
          </cell>
          <cell r="U99">
            <v>2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1.5</v>
          </cell>
          <cell r="AA99">
            <v>0</v>
          </cell>
          <cell r="AB99">
            <v>2</v>
          </cell>
          <cell r="AC99">
            <v>2</v>
          </cell>
          <cell r="AD99">
            <v>0</v>
          </cell>
          <cell r="AE99">
            <v>0</v>
          </cell>
          <cell r="AF99">
            <v>3</v>
          </cell>
          <cell r="AG99">
            <v>3</v>
          </cell>
          <cell r="AH99">
            <v>3</v>
          </cell>
          <cell r="AI99">
            <v>3</v>
          </cell>
          <cell r="AJ99">
            <v>3</v>
          </cell>
          <cell r="AK99">
            <v>3</v>
          </cell>
          <cell r="AL99">
            <v>3</v>
          </cell>
          <cell r="AM99">
            <v>3</v>
          </cell>
          <cell r="AN99">
            <v>3.000000000000004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1</v>
          </cell>
          <cell r="AZ99">
            <v>2</v>
          </cell>
          <cell r="BA99">
            <v>8</v>
          </cell>
          <cell r="BB99">
            <v>4</v>
          </cell>
          <cell r="BC99">
            <v>0</v>
          </cell>
          <cell r="BD99">
            <v>0</v>
          </cell>
          <cell r="BE99">
            <v>9.0909090909090912E-2</v>
          </cell>
          <cell r="BF99">
            <v>0</v>
          </cell>
          <cell r="BG99">
            <v>0</v>
          </cell>
          <cell r="BH99">
            <v>4</v>
          </cell>
          <cell r="BI99">
            <v>4</v>
          </cell>
          <cell r="BJ99">
            <v>0</v>
          </cell>
          <cell r="BK99">
            <v>0</v>
          </cell>
          <cell r="BN99">
            <v>182829.01</v>
          </cell>
          <cell r="BO99">
            <v>3024.7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111843.51999999999</v>
          </cell>
          <cell r="CP99">
            <v>0</v>
          </cell>
          <cell r="CQ99">
            <v>0</v>
          </cell>
          <cell r="CR99">
            <v>0</v>
          </cell>
          <cell r="CS99">
            <v>15800</v>
          </cell>
          <cell r="CT99">
            <v>0</v>
          </cell>
          <cell r="CU99">
            <v>23521.523890784985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43300</v>
          </cell>
          <cell r="DC99">
            <v>91734.405054844392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J99">
            <v>46125.001609325409</v>
          </cell>
          <cell r="DK99">
            <v>0</v>
          </cell>
          <cell r="DL99">
            <v>0</v>
          </cell>
          <cell r="DM99">
            <v>0</v>
          </cell>
          <cell r="DN99">
            <v>6437838.5650850311</v>
          </cell>
          <cell r="DO99">
            <v>8</v>
          </cell>
          <cell r="DP99">
            <v>8</v>
          </cell>
          <cell r="DQ99">
            <v>15.000000000000004</v>
          </cell>
          <cell r="DR99">
            <v>11.090909090909092</v>
          </cell>
          <cell r="DS99">
            <v>4</v>
          </cell>
          <cell r="DT99">
            <v>70.790909090909111</v>
          </cell>
        </row>
        <row r="100">
          <cell r="A100">
            <v>1142</v>
          </cell>
          <cell r="B100" t="str">
            <v>Stevens Early Learning Center</v>
          </cell>
          <cell r="C100" t="str">
            <v>ES</v>
          </cell>
          <cell r="D100">
            <v>2</v>
          </cell>
          <cell r="E100">
            <v>107</v>
          </cell>
          <cell r="F100">
            <v>0.49532710280373832</v>
          </cell>
          <cell r="G100">
            <v>53</v>
          </cell>
          <cell r="H100">
            <v>1</v>
          </cell>
          <cell r="I100">
            <v>1</v>
          </cell>
          <cell r="J100">
            <v>0</v>
          </cell>
          <cell r="K100">
            <v>0</v>
          </cell>
          <cell r="L100">
            <v>0</v>
          </cell>
          <cell r="M100">
            <v>0.5</v>
          </cell>
          <cell r="N100">
            <v>1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1</v>
          </cell>
          <cell r="V100">
            <v>0.5</v>
          </cell>
          <cell r="W100">
            <v>1</v>
          </cell>
          <cell r="X100">
            <v>1</v>
          </cell>
          <cell r="Y100">
            <v>1</v>
          </cell>
          <cell r="Z100">
            <v>0</v>
          </cell>
          <cell r="AA100">
            <v>0</v>
          </cell>
          <cell r="AB100">
            <v>3</v>
          </cell>
          <cell r="AC100">
            <v>3</v>
          </cell>
          <cell r="AD100">
            <v>0</v>
          </cell>
          <cell r="AE100">
            <v>0</v>
          </cell>
          <cell r="AF100">
            <v>2</v>
          </cell>
          <cell r="AG100">
            <v>2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5</v>
          </cell>
          <cell r="BB100">
            <v>4</v>
          </cell>
          <cell r="BC100">
            <v>0</v>
          </cell>
          <cell r="BD100">
            <v>0</v>
          </cell>
          <cell r="BE100">
            <v>0.36363636363636365</v>
          </cell>
          <cell r="BF100">
            <v>0</v>
          </cell>
          <cell r="BG100">
            <v>0</v>
          </cell>
          <cell r="BH100">
            <v>2</v>
          </cell>
          <cell r="BI100">
            <v>1</v>
          </cell>
          <cell r="BJ100">
            <v>0</v>
          </cell>
          <cell r="BK100">
            <v>0</v>
          </cell>
          <cell r="BN100">
            <v>21161.52</v>
          </cell>
          <cell r="BO100">
            <v>324.89999999999998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55921.759999999995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10700</v>
          </cell>
          <cell r="DC100">
            <v>39165.444627950266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J100">
            <v>6128</v>
          </cell>
          <cell r="DK100">
            <v>0</v>
          </cell>
          <cell r="DL100">
            <v>0</v>
          </cell>
          <cell r="DM100">
            <v>0</v>
          </cell>
          <cell r="DN100">
            <v>2605418.1769229998</v>
          </cell>
          <cell r="DO100">
            <v>5</v>
          </cell>
          <cell r="DP100">
            <v>5</v>
          </cell>
          <cell r="DQ100">
            <v>0</v>
          </cell>
          <cell r="DR100">
            <v>5.3636363636363633</v>
          </cell>
          <cell r="DS100">
            <v>4</v>
          </cell>
          <cell r="DT100">
            <v>32.36363636363636</v>
          </cell>
        </row>
        <row r="101">
          <cell r="A101">
            <v>321</v>
          </cell>
          <cell r="B101" t="str">
            <v>Stoddert ES</v>
          </cell>
          <cell r="C101" t="str">
            <v>ES</v>
          </cell>
          <cell r="D101">
            <v>3</v>
          </cell>
          <cell r="E101">
            <v>512</v>
          </cell>
          <cell r="F101">
            <v>8.203125E-2</v>
          </cell>
          <cell r="G101">
            <v>42</v>
          </cell>
          <cell r="H101">
            <v>1</v>
          </cell>
          <cell r="I101">
            <v>1</v>
          </cell>
          <cell r="J101">
            <v>1.3</v>
          </cell>
          <cell r="K101">
            <v>0</v>
          </cell>
          <cell r="L101">
            <v>0</v>
          </cell>
          <cell r="M101">
            <v>1</v>
          </cell>
          <cell r="N101">
            <v>1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  <cell r="T101">
            <v>1</v>
          </cell>
          <cell r="U101">
            <v>3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1.5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1</v>
          </cell>
          <cell r="AG101">
            <v>1</v>
          </cell>
          <cell r="AH101">
            <v>4</v>
          </cell>
          <cell r="AI101">
            <v>4</v>
          </cell>
          <cell r="AJ101">
            <v>4</v>
          </cell>
          <cell r="AK101">
            <v>4</v>
          </cell>
          <cell r="AL101">
            <v>4</v>
          </cell>
          <cell r="AM101">
            <v>4</v>
          </cell>
          <cell r="AN101">
            <v>3.000000000000004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0.5</v>
          </cell>
          <cell r="AZ101">
            <v>1</v>
          </cell>
          <cell r="BA101">
            <v>3</v>
          </cell>
          <cell r="BB101">
            <v>0</v>
          </cell>
          <cell r="BC101">
            <v>0</v>
          </cell>
          <cell r="BD101">
            <v>0</v>
          </cell>
          <cell r="BE101">
            <v>5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12350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111843.51999999999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27118.851533742331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51200</v>
          </cell>
          <cell r="DC101">
            <v>90136.512462023966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J101">
            <v>3499.9999022111297</v>
          </cell>
          <cell r="DK101">
            <v>0</v>
          </cell>
          <cell r="DL101">
            <v>0</v>
          </cell>
          <cell r="DM101">
            <v>0</v>
          </cell>
          <cell r="DN101">
            <v>5894690.0306075402</v>
          </cell>
          <cell r="DO101">
            <v>5</v>
          </cell>
          <cell r="DP101">
            <v>5</v>
          </cell>
          <cell r="DQ101">
            <v>19.000000000000004</v>
          </cell>
          <cell r="DR101">
            <v>10.5</v>
          </cell>
          <cell r="DS101">
            <v>0</v>
          </cell>
          <cell r="DT101">
            <v>56.600000000000009</v>
          </cell>
        </row>
        <row r="102">
          <cell r="A102">
            <v>428</v>
          </cell>
          <cell r="B102" t="str">
            <v>Stuart-Hobson MS</v>
          </cell>
          <cell r="C102" t="str">
            <v>MS</v>
          </cell>
          <cell r="D102">
            <v>6</v>
          </cell>
          <cell r="E102">
            <v>513</v>
          </cell>
          <cell r="F102">
            <v>0.31773879142300193</v>
          </cell>
          <cell r="G102">
            <v>163</v>
          </cell>
          <cell r="H102">
            <v>1</v>
          </cell>
          <cell r="I102">
            <v>1</v>
          </cell>
          <cell r="J102">
            <v>1.7</v>
          </cell>
          <cell r="K102">
            <v>1.3</v>
          </cell>
          <cell r="L102">
            <v>0</v>
          </cell>
          <cell r="M102">
            <v>1</v>
          </cell>
          <cell r="N102">
            <v>1</v>
          </cell>
          <cell r="O102">
            <v>1.3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  <cell r="T102">
            <v>1</v>
          </cell>
          <cell r="U102">
            <v>4</v>
          </cell>
          <cell r="V102">
            <v>1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8.1999999999999993</v>
          </cell>
          <cell r="AP102">
            <v>7.7</v>
          </cell>
          <cell r="AQ102">
            <v>7.4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1</v>
          </cell>
          <cell r="AZ102">
            <v>1.5</v>
          </cell>
          <cell r="BA102">
            <v>9</v>
          </cell>
          <cell r="BB102">
            <v>3</v>
          </cell>
          <cell r="BC102">
            <v>0</v>
          </cell>
          <cell r="BD102">
            <v>0</v>
          </cell>
          <cell r="BE102">
            <v>0.31818181818181818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N102">
            <v>74723.570000000007</v>
          </cell>
          <cell r="BO102">
            <v>1313.26</v>
          </cell>
          <cell r="BP102">
            <v>12175</v>
          </cell>
          <cell r="BQ102">
            <v>0</v>
          </cell>
          <cell r="BR102">
            <v>1</v>
          </cell>
          <cell r="BS102">
            <v>1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3</v>
          </cell>
          <cell r="CL102">
            <v>0</v>
          </cell>
          <cell r="CM102">
            <v>23000</v>
          </cell>
          <cell r="CN102">
            <v>5000</v>
          </cell>
          <cell r="CO102">
            <v>244045.91999999998</v>
          </cell>
          <cell r="CP102">
            <v>100000</v>
          </cell>
          <cell r="CQ102">
            <v>0</v>
          </cell>
          <cell r="CR102">
            <v>0</v>
          </cell>
          <cell r="CS102">
            <v>3260</v>
          </cell>
          <cell r="CT102">
            <v>0</v>
          </cell>
          <cell r="CU102">
            <v>39631.4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51300</v>
          </cell>
          <cell r="DC102">
            <v>97449.754481902492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J102">
            <v>18000.000268220901</v>
          </cell>
          <cell r="DK102">
            <v>0</v>
          </cell>
          <cell r="DL102">
            <v>0</v>
          </cell>
          <cell r="DM102">
            <v>0</v>
          </cell>
          <cell r="DN102">
            <v>6622678.6862347508</v>
          </cell>
          <cell r="DO102">
            <v>0</v>
          </cell>
          <cell r="DP102">
            <v>0</v>
          </cell>
          <cell r="DQ102">
            <v>23.299999999999997</v>
          </cell>
          <cell r="DR102">
            <v>11.818181818181818</v>
          </cell>
          <cell r="DS102">
            <v>3</v>
          </cell>
          <cell r="DT102">
            <v>58.418181818181822</v>
          </cell>
        </row>
        <row r="103">
          <cell r="A103">
            <v>324</v>
          </cell>
          <cell r="B103" t="str">
            <v>Takoma EC</v>
          </cell>
          <cell r="C103" t="str">
            <v>EC</v>
          </cell>
          <cell r="D103">
            <v>4</v>
          </cell>
          <cell r="E103">
            <v>522</v>
          </cell>
          <cell r="F103">
            <v>0.42145593869731801</v>
          </cell>
          <cell r="G103">
            <v>220</v>
          </cell>
          <cell r="H103">
            <v>1</v>
          </cell>
          <cell r="I103">
            <v>1</v>
          </cell>
          <cell r="J103">
            <v>1.4</v>
          </cell>
          <cell r="K103">
            <v>1</v>
          </cell>
          <cell r="L103">
            <v>0</v>
          </cell>
          <cell r="M103">
            <v>1</v>
          </cell>
          <cell r="N103">
            <v>1</v>
          </cell>
          <cell r="O103">
            <v>1.3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  <cell r="T103">
            <v>1</v>
          </cell>
          <cell r="U103">
            <v>4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1.5</v>
          </cell>
          <cell r="AA103">
            <v>0</v>
          </cell>
          <cell r="AB103">
            <v>2</v>
          </cell>
          <cell r="AC103">
            <v>2</v>
          </cell>
          <cell r="AD103">
            <v>2</v>
          </cell>
          <cell r="AE103">
            <v>2</v>
          </cell>
          <cell r="AF103">
            <v>2</v>
          </cell>
          <cell r="AG103">
            <v>2</v>
          </cell>
          <cell r="AH103">
            <v>3</v>
          </cell>
          <cell r="AI103">
            <v>3</v>
          </cell>
          <cell r="AJ103">
            <v>3</v>
          </cell>
          <cell r="AK103">
            <v>3</v>
          </cell>
          <cell r="AL103">
            <v>2</v>
          </cell>
          <cell r="AM103">
            <v>2</v>
          </cell>
          <cell r="AN103">
            <v>3.000000000000004</v>
          </cell>
          <cell r="AO103">
            <v>0</v>
          </cell>
          <cell r="AP103">
            <v>0</v>
          </cell>
          <cell r="AQ103">
            <v>2.9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1</v>
          </cell>
          <cell r="AZ103">
            <v>1</v>
          </cell>
          <cell r="BA103">
            <v>8</v>
          </cell>
          <cell r="BB103">
            <v>8</v>
          </cell>
          <cell r="BC103">
            <v>0</v>
          </cell>
          <cell r="BD103">
            <v>1</v>
          </cell>
          <cell r="BE103">
            <v>11</v>
          </cell>
          <cell r="BF103">
            <v>0</v>
          </cell>
          <cell r="BG103">
            <v>2</v>
          </cell>
          <cell r="BH103">
            <v>6</v>
          </cell>
          <cell r="BI103">
            <v>6</v>
          </cell>
          <cell r="BJ103">
            <v>0</v>
          </cell>
          <cell r="BK103">
            <v>0</v>
          </cell>
          <cell r="BN103">
            <v>226725.02</v>
          </cell>
          <cell r="BO103">
            <v>3750.91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2</v>
          </cell>
          <cell r="CL103">
            <v>0</v>
          </cell>
          <cell r="CM103">
            <v>23000</v>
          </cell>
          <cell r="CN103">
            <v>5000</v>
          </cell>
          <cell r="CO103">
            <v>111843.51999999999</v>
          </cell>
          <cell r="CP103">
            <v>100000</v>
          </cell>
          <cell r="CQ103">
            <v>0</v>
          </cell>
          <cell r="CR103">
            <v>0</v>
          </cell>
          <cell r="CS103">
            <v>4400</v>
          </cell>
          <cell r="CT103">
            <v>0</v>
          </cell>
          <cell r="CU103">
            <v>32249.8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52200</v>
          </cell>
          <cell r="DC103">
            <v>130364.67280435395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J103">
            <v>38675.001346319914</v>
          </cell>
          <cell r="DK103">
            <v>0</v>
          </cell>
          <cell r="DL103">
            <v>0</v>
          </cell>
          <cell r="DM103">
            <v>0</v>
          </cell>
          <cell r="DN103">
            <v>8882913.5703838393</v>
          </cell>
          <cell r="DO103">
            <v>9</v>
          </cell>
          <cell r="DP103">
            <v>9</v>
          </cell>
          <cell r="DQ103">
            <v>15.900000000000004</v>
          </cell>
          <cell r="DR103">
            <v>23</v>
          </cell>
          <cell r="DS103">
            <v>8</v>
          </cell>
          <cell r="DT103">
            <v>99.100000000000009</v>
          </cell>
        </row>
        <row r="104">
          <cell r="A104">
            <v>325</v>
          </cell>
          <cell r="B104" t="str">
            <v>Thomas ES</v>
          </cell>
          <cell r="C104" t="str">
            <v>ES</v>
          </cell>
          <cell r="D104">
            <v>7</v>
          </cell>
          <cell r="E104">
            <v>328</v>
          </cell>
          <cell r="F104">
            <v>0.82621951219512191</v>
          </cell>
          <cell r="G104">
            <v>271</v>
          </cell>
          <cell r="H104">
            <v>1</v>
          </cell>
          <cell r="I104">
            <v>1</v>
          </cell>
          <cell r="J104">
            <v>0.8</v>
          </cell>
          <cell r="K104">
            <v>0</v>
          </cell>
          <cell r="L104">
            <v>0</v>
          </cell>
          <cell r="M104">
            <v>1</v>
          </cell>
          <cell r="N104">
            <v>1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0</v>
          </cell>
          <cell r="AA104">
            <v>0</v>
          </cell>
          <cell r="AB104">
            <v>2</v>
          </cell>
          <cell r="AC104">
            <v>2</v>
          </cell>
          <cell r="AD104">
            <v>2</v>
          </cell>
          <cell r="AE104">
            <v>2</v>
          </cell>
          <cell r="AF104">
            <v>1</v>
          </cell>
          <cell r="AG104">
            <v>1</v>
          </cell>
          <cell r="AH104">
            <v>2</v>
          </cell>
          <cell r="AI104">
            <v>2</v>
          </cell>
          <cell r="AJ104">
            <v>2</v>
          </cell>
          <cell r="AK104">
            <v>2</v>
          </cell>
          <cell r="AL104">
            <v>2</v>
          </cell>
          <cell r="AM104">
            <v>2</v>
          </cell>
          <cell r="AN104">
            <v>2.0000000000000027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0.5</v>
          </cell>
          <cell r="AZ104">
            <v>1</v>
          </cell>
          <cell r="BA104">
            <v>9</v>
          </cell>
          <cell r="BB104">
            <v>6</v>
          </cell>
          <cell r="BC104">
            <v>0</v>
          </cell>
          <cell r="BD104">
            <v>0</v>
          </cell>
          <cell r="BE104">
            <v>0.27272727272727271</v>
          </cell>
          <cell r="BF104">
            <v>0</v>
          </cell>
          <cell r="BG104">
            <v>0</v>
          </cell>
          <cell r="BH104">
            <v>3</v>
          </cell>
          <cell r="BI104">
            <v>3</v>
          </cell>
          <cell r="BJ104">
            <v>0</v>
          </cell>
          <cell r="BK104">
            <v>0</v>
          </cell>
          <cell r="BN104">
            <v>138933</v>
          </cell>
          <cell r="BO104">
            <v>2298.4899999999998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1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55921.759999999995</v>
          </cell>
          <cell r="CP104">
            <v>0</v>
          </cell>
          <cell r="CQ104">
            <v>0</v>
          </cell>
          <cell r="CR104">
            <v>0</v>
          </cell>
          <cell r="CS104">
            <v>10840</v>
          </cell>
          <cell r="CT104">
            <v>0</v>
          </cell>
          <cell r="CU104">
            <v>19098.886075949369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32800</v>
          </cell>
          <cell r="DC104">
            <v>76781.599339086999</v>
          </cell>
          <cell r="DD104">
            <v>0</v>
          </cell>
          <cell r="DE104">
            <v>0</v>
          </cell>
          <cell r="DF104">
            <v>13859</v>
          </cell>
          <cell r="DG104">
            <v>0</v>
          </cell>
          <cell r="DH104">
            <v>0</v>
          </cell>
          <cell r="DJ104">
            <v>28275.000048428774</v>
          </cell>
          <cell r="DK104">
            <v>0</v>
          </cell>
          <cell r="DL104">
            <v>0</v>
          </cell>
          <cell r="DM104">
            <v>200000</v>
          </cell>
          <cell r="DN104">
            <v>5541082.4433626505</v>
          </cell>
          <cell r="DO104">
            <v>7</v>
          </cell>
          <cell r="DP104">
            <v>7</v>
          </cell>
          <cell r="DQ104">
            <v>10.000000000000004</v>
          </cell>
          <cell r="DR104">
            <v>10.772727272727273</v>
          </cell>
          <cell r="DS104">
            <v>6</v>
          </cell>
          <cell r="DT104">
            <v>60.572727272727271</v>
          </cell>
        </row>
        <row r="105">
          <cell r="A105">
            <v>326</v>
          </cell>
          <cell r="B105" t="str">
            <v>Thomson ES</v>
          </cell>
          <cell r="C105" t="str">
            <v>ES</v>
          </cell>
          <cell r="D105">
            <v>2</v>
          </cell>
          <cell r="E105">
            <v>331</v>
          </cell>
          <cell r="F105">
            <v>0.44108761329305135</v>
          </cell>
          <cell r="G105">
            <v>146</v>
          </cell>
          <cell r="H105">
            <v>1</v>
          </cell>
          <cell r="I105">
            <v>1</v>
          </cell>
          <cell r="J105">
            <v>0.8</v>
          </cell>
          <cell r="K105">
            <v>0</v>
          </cell>
          <cell r="L105">
            <v>0</v>
          </cell>
          <cell r="M105">
            <v>1</v>
          </cell>
          <cell r="N105">
            <v>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1</v>
          </cell>
          <cell r="U105">
            <v>2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5</v>
          </cell>
          <cell r="AE105">
            <v>5</v>
          </cell>
          <cell r="AF105">
            <v>0</v>
          </cell>
          <cell r="AG105">
            <v>0</v>
          </cell>
          <cell r="AH105">
            <v>2</v>
          </cell>
          <cell r="AI105">
            <v>2</v>
          </cell>
          <cell r="AJ105">
            <v>2</v>
          </cell>
          <cell r="AK105">
            <v>2</v>
          </cell>
          <cell r="AL105">
            <v>2</v>
          </cell>
          <cell r="AM105">
            <v>2</v>
          </cell>
          <cell r="AN105">
            <v>2.0000000000000027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1</v>
          </cell>
          <cell r="AZ105">
            <v>1.5</v>
          </cell>
          <cell r="BA105">
            <v>3</v>
          </cell>
          <cell r="BB105">
            <v>0</v>
          </cell>
          <cell r="BC105">
            <v>0</v>
          </cell>
          <cell r="BD105">
            <v>0</v>
          </cell>
          <cell r="BE105">
            <v>8</v>
          </cell>
          <cell r="BF105">
            <v>0</v>
          </cell>
          <cell r="BG105">
            <v>1</v>
          </cell>
          <cell r="BH105">
            <v>4</v>
          </cell>
          <cell r="BI105">
            <v>3</v>
          </cell>
          <cell r="BJ105">
            <v>0</v>
          </cell>
          <cell r="BK105">
            <v>0</v>
          </cell>
          <cell r="BN105">
            <v>136375.95000000001</v>
          </cell>
          <cell r="BO105">
            <v>2256.19</v>
          </cell>
          <cell r="BP105">
            <v>0</v>
          </cell>
          <cell r="BQ105">
            <v>1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55921.759999999995</v>
          </cell>
          <cell r="CP105">
            <v>0</v>
          </cell>
          <cell r="CQ105">
            <v>0</v>
          </cell>
          <cell r="CR105">
            <v>0</v>
          </cell>
          <cell r="CS105">
            <v>2920</v>
          </cell>
          <cell r="CT105">
            <v>50400</v>
          </cell>
          <cell r="CU105">
            <v>18090.882352941175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33100</v>
          </cell>
          <cell r="DC105">
            <v>82856.773956672958</v>
          </cell>
          <cell r="DD105">
            <v>0</v>
          </cell>
          <cell r="DE105">
            <v>0</v>
          </cell>
          <cell r="DF105">
            <v>0</v>
          </cell>
          <cell r="DG105">
            <v>20854</v>
          </cell>
          <cell r="DH105">
            <v>0</v>
          </cell>
          <cell r="DJ105">
            <v>10574.999872595072</v>
          </cell>
          <cell r="DK105">
            <v>0</v>
          </cell>
          <cell r="DL105">
            <v>0</v>
          </cell>
          <cell r="DM105">
            <v>0</v>
          </cell>
          <cell r="DN105">
            <v>5623894.0317519587</v>
          </cell>
          <cell r="DO105">
            <v>7</v>
          </cell>
          <cell r="DP105">
            <v>7</v>
          </cell>
          <cell r="DQ105">
            <v>10.000000000000004</v>
          </cell>
          <cell r="DR105">
            <v>14.5</v>
          </cell>
          <cell r="DS105">
            <v>0</v>
          </cell>
          <cell r="DT105">
            <v>59.3</v>
          </cell>
        </row>
        <row r="106">
          <cell r="A106">
            <v>327</v>
          </cell>
          <cell r="B106" t="str">
            <v>Truesdell ES</v>
          </cell>
          <cell r="C106" t="str">
            <v>ES</v>
          </cell>
          <cell r="D106">
            <v>4</v>
          </cell>
          <cell r="E106">
            <v>500</v>
          </cell>
          <cell r="F106">
            <v>0.71399999999999997</v>
          </cell>
          <cell r="G106">
            <v>357</v>
          </cell>
          <cell r="H106">
            <v>1</v>
          </cell>
          <cell r="I106">
            <v>1</v>
          </cell>
          <cell r="J106">
            <v>1.3</v>
          </cell>
          <cell r="K106">
            <v>0</v>
          </cell>
          <cell r="L106">
            <v>0</v>
          </cell>
          <cell r="M106">
            <v>1</v>
          </cell>
          <cell r="N106">
            <v>1</v>
          </cell>
          <cell r="O106">
            <v>1.3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  <cell r="T106">
            <v>1</v>
          </cell>
          <cell r="U106">
            <v>2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1.5</v>
          </cell>
          <cell r="AA106">
            <v>0</v>
          </cell>
          <cell r="AB106">
            <v>3</v>
          </cell>
          <cell r="AC106">
            <v>3</v>
          </cell>
          <cell r="AD106">
            <v>1</v>
          </cell>
          <cell r="AE106">
            <v>1</v>
          </cell>
          <cell r="AF106">
            <v>3</v>
          </cell>
          <cell r="AG106">
            <v>3</v>
          </cell>
          <cell r="AH106">
            <v>4</v>
          </cell>
          <cell r="AI106">
            <v>4</v>
          </cell>
          <cell r="AJ106">
            <v>3</v>
          </cell>
          <cell r="AK106">
            <v>3</v>
          </cell>
          <cell r="AL106">
            <v>3</v>
          </cell>
          <cell r="AM106">
            <v>3</v>
          </cell>
          <cell r="AN106">
            <v>3.000000000000004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1</v>
          </cell>
          <cell r="AZ106">
            <v>4</v>
          </cell>
          <cell r="BA106">
            <v>6</v>
          </cell>
          <cell r="BB106">
            <v>1</v>
          </cell>
          <cell r="BC106">
            <v>1</v>
          </cell>
          <cell r="BD106">
            <v>0</v>
          </cell>
          <cell r="BE106">
            <v>15</v>
          </cell>
          <cell r="BF106">
            <v>0</v>
          </cell>
          <cell r="BG106">
            <v>3</v>
          </cell>
          <cell r="BH106">
            <v>5</v>
          </cell>
          <cell r="BI106">
            <v>3</v>
          </cell>
          <cell r="BJ106">
            <v>0</v>
          </cell>
          <cell r="BK106">
            <v>0</v>
          </cell>
          <cell r="BN106">
            <v>240788.79</v>
          </cell>
          <cell r="BO106">
            <v>3983.58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111843.51999999999</v>
          </cell>
          <cell r="CP106">
            <v>0</v>
          </cell>
          <cell r="CQ106">
            <v>0</v>
          </cell>
          <cell r="CR106">
            <v>0</v>
          </cell>
          <cell r="CS106">
            <v>7140</v>
          </cell>
          <cell r="CT106">
            <v>478080</v>
          </cell>
          <cell r="CU106">
            <v>25451.16129032258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50000</v>
          </cell>
          <cell r="DC106">
            <v>138176.3488931657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J106">
            <v>26675.000512227416</v>
          </cell>
          <cell r="DK106">
            <v>0</v>
          </cell>
          <cell r="DL106">
            <v>336204.08041750058</v>
          </cell>
          <cell r="DM106">
            <v>100000</v>
          </cell>
          <cell r="DN106">
            <v>9747944.3999433797</v>
          </cell>
          <cell r="DO106">
            <v>11</v>
          </cell>
          <cell r="DP106">
            <v>11</v>
          </cell>
          <cell r="DQ106">
            <v>15.000000000000004</v>
          </cell>
          <cell r="DR106">
            <v>29</v>
          </cell>
          <cell r="DS106">
            <v>1</v>
          </cell>
          <cell r="DT106">
            <v>92.100000000000009</v>
          </cell>
        </row>
        <row r="107">
          <cell r="A107">
            <v>328</v>
          </cell>
          <cell r="B107" t="str">
            <v>Tubman ES</v>
          </cell>
          <cell r="C107" t="str">
            <v>ES</v>
          </cell>
          <cell r="D107">
            <v>1</v>
          </cell>
          <cell r="E107">
            <v>593</v>
          </cell>
          <cell r="F107">
            <v>0.55649241146711637</v>
          </cell>
          <cell r="G107">
            <v>330</v>
          </cell>
          <cell r="H107">
            <v>1</v>
          </cell>
          <cell r="I107">
            <v>1</v>
          </cell>
          <cell r="J107">
            <v>1.5</v>
          </cell>
          <cell r="K107">
            <v>0</v>
          </cell>
          <cell r="L107">
            <v>0</v>
          </cell>
          <cell r="M107">
            <v>1</v>
          </cell>
          <cell r="N107">
            <v>1</v>
          </cell>
          <cell r="O107">
            <v>1.5</v>
          </cell>
          <cell r="P107">
            <v>0</v>
          </cell>
          <cell r="Q107">
            <v>0</v>
          </cell>
          <cell r="R107">
            <v>0</v>
          </cell>
          <cell r="S107">
            <v>1</v>
          </cell>
          <cell r="T107">
            <v>1</v>
          </cell>
          <cell r="U107">
            <v>3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1.5</v>
          </cell>
          <cell r="AA107">
            <v>0</v>
          </cell>
          <cell r="AB107">
            <v>0</v>
          </cell>
          <cell r="AC107">
            <v>0</v>
          </cell>
          <cell r="AD107">
            <v>4</v>
          </cell>
          <cell r="AE107">
            <v>4</v>
          </cell>
          <cell r="AF107">
            <v>0</v>
          </cell>
          <cell r="AG107">
            <v>0</v>
          </cell>
          <cell r="AH107">
            <v>4</v>
          </cell>
          <cell r="AI107">
            <v>4</v>
          </cell>
          <cell r="AJ107">
            <v>4</v>
          </cell>
          <cell r="AK107">
            <v>4</v>
          </cell>
          <cell r="AL107">
            <v>4</v>
          </cell>
          <cell r="AM107">
            <v>3</v>
          </cell>
          <cell r="AN107">
            <v>4.0000000000000053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1.5</v>
          </cell>
          <cell r="AZ107">
            <v>3</v>
          </cell>
          <cell r="BA107">
            <v>10</v>
          </cell>
          <cell r="BB107">
            <v>4</v>
          </cell>
          <cell r="BC107">
            <v>0</v>
          </cell>
          <cell r="BD107">
            <v>0</v>
          </cell>
          <cell r="BE107">
            <v>16</v>
          </cell>
          <cell r="BF107">
            <v>1</v>
          </cell>
          <cell r="BG107">
            <v>3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N107">
            <v>240362.61</v>
          </cell>
          <cell r="BO107">
            <v>3976.53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111843.51999999999</v>
          </cell>
          <cell r="CP107">
            <v>0</v>
          </cell>
          <cell r="CQ107">
            <v>0</v>
          </cell>
          <cell r="CR107">
            <v>0</v>
          </cell>
          <cell r="CS107">
            <v>6600</v>
          </cell>
          <cell r="CT107">
            <v>0</v>
          </cell>
          <cell r="CU107">
            <v>30204.911764705881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59300</v>
          </cell>
          <cell r="DC107">
            <v>141495.69742018561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J107">
            <v>33149.999898299575</v>
          </cell>
          <cell r="DK107">
            <v>0</v>
          </cell>
          <cell r="DL107">
            <v>0</v>
          </cell>
          <cell r="DM107">
            <v>0</v>
          </cell>
          <cell r="DN107">
            <v>9415485.9038773272</v>
          </cell>
          <cell r="DO107">
            <v>8</v>
          </cell>
          <cell r="DP107">
            <v>8</v>
          </cell>
          <cell r="DQ107">
            <v>19.000000000000007</v>
          </cell>
          <cell r="DR107">
            <v>33.5</v>
          </cell>
          <cell r="DS107">
            <v>5</v>
          </cell>
          <cell r="DT107">
            <v>91</v>
          </cell>
        </row>
        <row r="108">
          <cell r="A108">
            <v>329</v>
          </cell>
          <cell r="B108" t="str">
            <v>Turner ES</v>
          </cell>
          <cell r="C108" t="str">
            <v>ES</v>
          </cell>
          <cell r="D108">
            <v>8</v>
          </cell>
          <cell r="E108">
            <v>511</v>
          </cell>
          <cell r="F108">
            <v>0.78864970645792565</v>
          </cell>
          <cell r="G108">
            <v>403</v>
          </cell>
          <cell r="H108">
            <v>1</v>
          </cell>
          <cell r="I108">
            <v>1</v>
          </cell>
          <cell r="J108">
            <v>1.3</v>
          </cell>
          <cell r="K108">
            <v>0</v>
          </cell>
          <cell r="L108">
            <v>0</v>
          </cell>
          <cell r="M108">
            <v>1</v>
          </cell>
          <cell r="N108">
            <v>1</v>
          </cell>
          <cell r="O108">
            <v>1.3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  <cell r="T108">
            <v>1</v>
          </cell>
          <cell r="U108">
            <v>3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1.4999999999999973</v>
          </cell>
          <cell r="AA108">
            <v>0.5</v>
          </cell>
          <cell r="AB108">
            <v>2</v>
          </cell>
          <cell r="AC108">
            <v>2</v>
          </cell>
          <cell r="AD108">
            <v>1</v>
          </cell>
          <cell r="AE108">
            <v>1</v>
          </cell>
          <cell r="AF108">
            <v>2</v>
          </cell>
          <cell r="AG108">
            <v>2</v>
          </cell>
          <cell r="AH108">
            <v>3</v>
          </cell>
          <cell r="AI108">
            <v>3</v>
          </cell>
          <cell r="AJ108">
            <v>3</v>
          </cell>
          <cell r="AK108">
            <v>3</v>
          </cell>
          <cell r="AL108">
            <v>3</v>
          </cell>
          <cell r="AM108">
            <v>3</v>
          </cell>
          <cell r="AN108">
            <v>4.0000000000000053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1</v>
          </cell>
          <cell r="AZ108">
            <v>2</v>
          </cell>
          <cell r="BA108">
            <v>7</v>
          </cell>
          <cell r="BB108">
            <v>4</v>
          </cell>
          <cell r="BC108">
            <v>0</v>
          </cell>
          <cell r="BD108">
            <v>0</v>
          </cell>
          <cell r="BE108">
            <v>0.13636363636363635</v>
          </cell>
          <cell r="BF108">
            <v>0</v>
          </cell>
          <cell r="BG108">
            <v>0</v>
          </cell>
          <cell r="BH108">
            <v>4</v>
          </cell>
          <cell r="BI108">
            <v>2</v>
          </cell>
          <cell r="BJ108">
            <v>0</v>
          </cell>
          <cell r="BK108">
            <v>0</v>
          </cell>
          <cell r="BN108">
            <v>215218.3</v>
          </cell>
          <cell r="BO108">
            <v>3560.55</v>
          </cell>
          <cell r="BP108">
            <v>0</v>
          </cell>
          <cell r="BQ108">
            <v>1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132202.4</v>
          </cell>
          <cell r="CP108">
            <v>0</v>
          </cell>
          <cell r="CQ108">
            <v>0</v>
          </cell>
          <cell r="CR108">
            <v>0</v>
          </cell>
          <cell r="CS108">
            <v>16120</v>
          </cell>
          <cell r="CT108">
            <v>0</v>
          </cell>
          <cell r="CU108">
            <v>28218.113207547169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51100</v>
          </cell>
          <cell r="DC108">
            <v>95982.17478557791</v>
          </cell>
          <cell r="DD108">
            <v>0</v>
          </cell>
          <cell r="DE108">
            <v>0</v>
          </cell>
          <cell r="DF108">
            <v>13859</v>
          </cell>
          <cell r="DG108">
            <v>21356</v>
          </cell>
          <cell r="DH108">
            <v>0</v>
          </cell>
          <cell r="DJ108">
            <v>47625.000430271029</v>
          </cell>
          <cell r="DK108">
            <v>0</v>
          </cell>
          <cell r="DL108">
            <v>0</v>
          </cell>
          <cell r="DM108">
            <v>0</v>
          </cell>
          <cell r="DN108">
            <v>6683527.3015027689</v>
          </cell>
          <cell r="DO108">
            <v>8</v>
          </cell>
          <cell r="DP108">
            <v>8</v>
          </cell>
          <cell r="DQ108">
            <v>16.000000000000007</v>
          </cell>
          <cell r="DR108">
            <v>10.136363636363637</v>
          </cell>
          <cell r="DS108">
            <v>4</v>
          </cell>
          <cell r="DT108">
            <v>70.736363636363635</v>
          </cell>
        </row>
        <row r="109">
          <cell r="A109">
            <v>330</v>
          </cell>
          <cell r="B109" t="str">
            <v>Tyler ES</v>
          </cell>
          <cell r="C109" t="str">
            <v>ES</v>
          </cell>
          <cell r="D109">
            <v>6</v>
          </cell>
          <cell r="E109">
            <v>541</v>
          </cell>
          <cell r="F109">
            <v>0.3733826247689464</v>
          </cell>
          <cell r="G109">
            <v>202</v>
          </cell>
          <cell r="H109">
            <v>1</v>
          </cell>
          <cell r="I109">
            <v>1</v>
          </cell>
          <cell r="J109">
            <v>1.4</v>
          </cell>
          <cell r="K109">
            <v>0</v>
          </cell>
          <cell r="L109">
            <v>0</v>
          </cell>
          <cell r="M109">
            <v>1</v>
          </cell>
          <cell r="N109">
            <v>1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1</v>
          </cell>
          <cell r="T109">
            <v>1</v>
          </cell>
          <cell r="U109">
            <v>3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1.5</v>
          </cell>
          <cell r="AA109">
            <v>0</v>
          </cell>
          <cell r="AB109">
            <v>4</v>
          </cell>
          <cell r="AC109">
            <v>4</v>
          </cell>
          <cell r="AD109">
            <v>0</v>
          </cell>
          <cell r="AE109">
            <v>0</v>
          </cell>
          <cell r="AF109">
            <v>4</v>
          </cell>
          <cell r="AG109">
            <v>4</v>
          </cell>
          <cell r="AH109">
            <v>4</v>
          </cell>
          <cell r="AI109">
            <v>4</v>
          </cell>
          <cell r="AJ109">
            <v>4</v>
          </cell>
          <cell r="AK109">
            <v>3</v>
          </cell>
          <cell r="AL109">
            <v>3</v>
          </cell>
          <cell r="AM109">
            <v>3</v>
          </cell>
          <cell r="AN109">
            <v>3.000000000000004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1</v>
          </cell>
          <cell r="AZ109">
            <v>1</v>
          </cell>
          <cell r="BA109">
            <v>10</v>
          </cell>
          <cell r="BB109">
            <v>9</v>
          </cell>
          <cell r="BC109">
            <v>0</v>
          </cell>
          <cell r="BD109">
            <v>1</v>
          </cell>
          <cell r="BE109">
            <v>1</v>
          </cell>
          <cell r="BF109">
            <v>0</v>
          </cell>
          <cell r="BG109">
            <v>0</v>
          </cell>
          <cell r="BH109">
            <v>4</v>
          </cell>
          <cell r="BI109">
            <v>2</v>
          </cell>
          <cell r="BJ109">
            <v>0</v>
          </cell>
          <cell r="BK109">
            <v>0</v>
          </cell>
          <cell r="BN109">
            <v>224594.14</v>
          </cell>
          <cell r="BO109">
            <v>3715.66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111843.51999999999</v>
          </cell>
          <cell r="CP109">
            <v>0</v>
          </cell>
          <cell r="CQ109">
            <v>0</v>
          </cell>
          <cell r="CR109">
            <v>0</v>
          </cell>
          <cell r="CS109">
            <v>4040</v>
          </cell>
          <cell r="CT109">
            <v>0</v>
          </cell>
          <cell r="CU109">
            <v>28245.58510638298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54100</v>
          </cell>
          <cell r="DC109">
            <v>112503.1372372022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J109">
            <v>14574.999584071338</v>
          </cell>
          <cell r="DK109">
            <v>0</v>
          </cell>
          <cell r="DL109">
            <v>0</v>
          </cell>
          <cell r="DM109">
            <v>0</v>
          </cell>
          <cell r="DN109">
            <v>7623729.5411327621</v>
          </cell>
          <cell r="DO109">
            <v>12</v>
          </cell>
          <cell r="DP109">
            <v>12</v>
          </cell>
          <cell r="DQ109">
            <v>16.000000000000004</v>
          </cell>
          <cell r="DR109">
            <v>13</v>
          </cell>
          <cell r="DS109">
            <v>9</v>
          </cell>
          <cell r="DT109">
            <v>86.300000000000011</v>
          </cell>
        </row>
        <row r="110">
          <cell r="A110">
            <v>331</v>
          </cell>
          <cell r="B110" t="str">
            <v>Van Ness ES</v>
          </cell>
          <cell r="C110" t="str">
            <v>ES</v>
          </cell>
          <cell r="D110">
            <v>6</v>
          </cell>
          <cell r="E110">
            <v>380</v>
          </cell>
          <cell r="F110">
            <v>0.21842105263157896</v>
          </cell>
          <cell r="G110">
            <v>83</v>
          </cell>
          <cell r="H110">
            <v>1</v>
          </cell>
          <cell r="I110">
            <v>1</v>
          </cell>
          <cell r="J110">
            <v>1</v>
          </cell>
          <cell r="K110">
            <v>0</v>
          </cell>
          <cell r="L110">
            <v>0</v>
          </cell>
          <cell r="M110">
            <v>1</v>
          </cell>
          <cell r="N110">
            <v>1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  <cell r="T110">
            <v>1</v>
          </cell>
          <cell r="U110">
            <v>2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0</v>
          </cell>
          <cell r="AA110">
            <v>0</v>
          </cell>
          <cell r="AB110">
            <v>2</v>
          </cell>
          <cell r="AC110">
            <v>2</v>
          </cell>
          <cell r="AD110">
            <v>0</v>
          </cell>
          <cell r="AE110">
            <v>0</v>
          </cell>
          <cell r="AF110">
            <v>2</v>
          </cell>
          <cell r="AG110">
            <v>2</v>
          </cell>
          <cell r="AH110">
            <v>3</v>
          </cell>
          <cell r="AI110">
            <v>3</v>
          </cell>
          <cell r="AJ110">
            <v>3</v>
          </cell>
          <cell r="AK110">
            <v>3</v>
          </cell>
          <cell r="AL110">
            <v>2</v>
          </cell>
          <cell r="AM110">
            <v>3</v>
          </cell>
          <cell r="AN110">
            <v>1.9995261901383794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1</v>
          </cell>
          <cell r="AZ110">
            <v>1</v>
          </cell>
          <cell r="BA110">
            <v>4</v>
          </cell>
          <cell r="BB110">
            <v>0</v>
          </cell>
          <cell r="BC110">
            <v>1</v>
          </cell>
          <cell r="BD110">
            <v>0</v>
          </cell>
          <cell r="BE110">
            <v>0.22727272727272727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N110">
            <v>69458.789999999994</v>
          </cell>
          <cell r="BO110">
            <v>1077.93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111843.51999999999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20930.899135446685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38000</v>
          </cell>
          <cell r="DC110">
            <v>68494.671424719054</v>
          </cell>
          <cell r="DD110">
            <v>0</v>
          </cell>
          <cell r="DE110">
            <v>0</v>
          </cell>
          <cell r="DF110">
            <v>13859</v>
          </cell>
          <cell r="DG110">
            <v>0</v>
          </cell>
          <cell r="DH110">
            <v>0</v>
          </cell>
          <cell r="DJ110">
            <v>3375.0001206994057</v>
          </cell>
          <cell r="DK110">
            <v>0</v>
          </cell>
          <cell r="DL110">
            <v>0</v>
          </cell>
          <cell r="DM110">
            <v>0</v>
          </cell>
          <cell r="DN110">
            <v>4803097.2283652797</v>
          </cell>
          <cell r="DO110">
            <v>7</v>
          </cell>
          <cell r="DP110">
            <v>7</v>
          </cell>
          <cell r="DQ110">
            <v>12.999526190138379</v>
          </cell>
          <cell r="DR110">
            <v>6.2272727272727275</v>
          </cell>
          <cell r="DS110">
            <v>0</v>
          </cell>
          <cell r="DT110">
            <v>47.226798917411109</v>
          </cell>
        </row>
        <row r="111">
          <cell r="A111">
            <v>332</v>
          </cell>
          <cell r="B111" t="str">
            <v>Walker-Jones EC</v>
          </cell>
          <cell r="C111" t="str">
            <v>EC</v>
          </cell>
          <cell r="D111">
            <v>6</v>
          </cell>
          <cell r="E111">
            <v>404</v>
          </cell>
          <cell r="F111">
            <v>0.74257425742574257</v>
          </cell>
          <cell r="G111">
            <v>300</v>
          </cell>
          <cell r="H111">
            <v>1</v>
          </cell>
          <cell r="I111">
            <v>1</v>
          </cell>
          <cell r="J111">
            <v>0.4</v>
          </cell>
          <cell r="K111">
            <v>1</v>
          </cell>
          <cell r="L111">
            <v>0</v>
          </cell>
          <cell r="M111">
            <v>1</v>
          </cell>
          <cell r="N111">
            <v>1</v>
          </cell>
          <cell r="O111">
            <v>1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  <cell r="T111">
            <v>1</v>
          </cell>
          <cell r="U111">
            <v>3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0</v>
          </cell>
          <cell r="AA111">
            <v>0</v>
          </cell>
          <cell r="AB111">
            <v>2</v>
          </cell>
          <cell r="AC111">
            <v>2</v>
          </cell>
          <cell r="AD111">
            <v>0</v>
          </cell>
          <cell r="AE111">
            <v>0</v>
          </cell>
          <cell r="AF111">
            <v>2</v>
          </cell>
          <cell r="AG111">
            <v>2</v>
          </cell>
          <cell r="AH111">
            <v>2</v>
          </cell>
          <cell r="AI111">
            <v>2</v>
          </cell>
          <cell r="AJ111">
            <v>2</v>
          </cell>
          <cell r="AK111">
            <v>2</v>
          </cell>
          <cell r="AL111">
            <v>2</v>
          </cell>
          <cell r="AM111">
            <v>2</v>
          </cell>
          <cell r="AN111">
            <v>2.0000000000000027</v>
          </cell>
          <cell r="AO111">
            <v>1.7</v>
          </cell>
          <cell r="AP111">
            <v>2.2000000000000002</v>
          </cell>
          <cell r="AQ111">
            <v>1.3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1</v>
          </cell>
          <cell r="AZ111">
            <v>2</v>
          </cell>
          <cell r="BA111">
            <v>10</v>
          </cell>
          <cell r="BB111">
            <v>8</v>
          </cell>
          <cell r="BC111">
            <v>0</v>
          </cell>
          <cell r="BD111">
            <v>1</v>
          </cell>
          <cell r="BE111">
            <v>1</v>
          </cell>
          <cell r="BF111">
            <v>0</v>
          </cell>
          <cell r="BG111">
            <v>0</v>
          </cell>
          <cell r="BH111">
            <v>4</v>
          </cell>
          <cell r="BI111">
            <v>2</v>
          </cell>
          <cell r="BJ111">
            <v>0</v>
          </cell>
          <cell r="BK111">
            <v>0</v>
          </cell>
          <cell r="BN111">
            <v>176436.39</v>
          </cell>
          <cell r="BO111">
            <v>2918.94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2</v>
          </cell>
          <cell r="CL111">
            <v>0</v>
          </cell>
          <cell r="CM111">
            <v>23000</v>
          </cell>
          <cell r="CN111">
            <v>5000</v>
          </cell>
          <cell r="CO111">
            <v>244045.91999999998</v>
          </cell>
          <cell r="CP111">
            <v>100000</v>
          </cell>
          <cell r="CQ111">
            <v>0</v>
          </cell>
          <cell r="CR111">
            <v>0</v>
          </cell>
          <cell r="CS111">
            <v>6000</v>
          </cell>
          <cell r="CT111">
            <v>0</v>
          </cell>
          <cell r="CU111">
            <v>24417.714285714286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40400</v>
          </cell>
          <cell r="DC111">
            <v>99920.056744274043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J111">
            <v>26125.000840052962</v>
          </cell>
          <cell r="DK111">
            <v>0</v>
          </cell>
          <cell r="DL111">
            <v>0</v>
          </cell>
          <cell r="DM111">
            <v>0</v>
          </cell>
          <cell r="DN111">
            <v>6951138.7264833357</v>
          </cell>
          <cell r="DO111">
            <v>6</v>
          </cell>
          <cell r="DP111">
            <v>6</v>
          </cell>
          <cell r="DQ111">
            <v>15.200000000000003</v>
          </cell>
          <cell r="DR111">
            <v>14</v>
          </cell>
          <cell r="DS111">
            <v>8</v>
          </cell>
          <cell r="DT111">
            <v>73.599999999999994</v>
          </cell>
        </row>
        <row r="112">
          <cell r="A112">
            <v>333</v>
          </cell>
          <cell r="B112" t="str">
            <v>Watkins ES</v>
          </cell>
          <cell r="C112" t="str">
            <v>ES</v>
          </cell>
          <cell r="D112">
            <v>6</v>
          </cell>
          <cell r="E112">
            <v>456</v>
          </cell>
          <cell r="F112">
            <v>0.27850877192982454</v>
          </cell>
          <cell r="G112">
            <v>127</v>
          </cell>
          <cell r="H112">
            <v>1</v>
          </cell>
          <cell r="I112">
            <v>1</v>
          </cell>
          <cell r="J112">
            <v>1.1000000000000001</v>
          </cell>
          <cell r="K112">
            <v>0</v>
          </cell>
          <cell r="L112">
            <v>0</v>
          </cell>
          <cell r="M112">
            <v>1</v>
          </cell>
          <cell r="N112">
            <v>1</v>
          </cell>
          <cell r="O112">
            <v>1.1000000000000001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  <cell r="T112">
            <v>1</v>
          </cell>
          <cell r="U112">
            <v>2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1.5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4</v>
          </cell>
          <cell r="AK112">
            <v>4</v>
          </cell>
          <cell r="AL112">
            <v>4</v>
          </cell>
          <cell r="AM112">
            <v>4</v>
          </cell>
          <cell r="AN112">
            <v>4.0000000000000053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0.5</v>
          </cell>
          <cell r="AZ112">
            <v>2</v>
          </cell>
          <cell r="BA112">
            <v>3</v>
          </cell>
          <cell r="BB112">
            <v>0</v>
          </cell>
          <cell r="BC112">
            <v>0</v>
          </cell>
          <cell r="BD112">
            <v>0</v>
          </cell>
          <cell r="BE112">
            <v>0.13636363636363635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N112">
            <v>0</v>
          </cell>
          <cell r="BO112">
            <v>0</v>
          </cell>
          <cell r="BP112">
            <v>11150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111843.51999999999</v>
          </cell>
          <cell r="CP112">
            <v>0</v>
          </cell>
          <cell r="CQ112">
            <v>0</v>
          </cell>
          <cell r="CR112">
            <v>0</v>
          </cell>
          <cell r="CS112">
            <v>2540</v>
          </cell>
          <cell r="CT112">
            <v>0</v>
          </cell>
          <cell r="CU112">
            <v>24814.869565217392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45600</v>
          </cell>
          <cell r="DC112">
            <v>70185.051242585832</v>
          </cell>
          <cell r="DD112">
            <v>128096.60623655468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J112">
            <v>20349.999848380685</v>
          </cell>
          <cell r="DK112">
            <v>0</v>
          </cell>
          <cell r="DL112">
            <v>0</v>
          </cell>
          <cell r="DM112">
            <v>0</v>
          </cell>
          <cell r="DN112">
            <v>4773899.9998483807</v>
          </cell>
          <cell r="DO112">
            <v>0</v>
          </cell>
          <cell r="DP112">
            <v>0</v>
          </cell>
          <cell r="DQ112">
            <v>20.000000000000007</v>
          </cell>
          <cell r="DR112">
            <v>5.6363636363636367</v>
          </cell>
          <cell r="DS112">
            <v>0</v>
          </cell>
          <cell r="DT112">
            <v>41.336363636363636</v>
          </cell>
        </row>
        <row r="113">
          <cell r="A113">
            <v>336</v>
          </cell>
          <cell r="B113" t="str">
            <v>West ES</v>
          </cell>
          <cell r="C113" t="str">
            <v>ES</v>
          </cell>
          <cell r="D113">
            <v>4</v>
          </cell>
          <cell r="E113">
            <v>355</v>
          </cell>
          <cell r="F113">
            <v>0.46760563380281689</v>
          </cell>
          <cell r="G113">
            <v>166</v>
          </cell>
          <cell r="H113">
            <v>1</v>
          </cell>
          <cell r="I113">
            <v>1</v>
          </cell>
          <cell r="J113">
            <v>0.89999999999999991</v>
          </cell>
          <cell r="K113">
            <v>0</v>
          </cell>
          <cell r="L113">
            <v>0</v>
          </cell>
          <cell r="M113">
            <v>1</v>
          </cell>
          <cell r="N113">
            <v>1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  <cell r="T113">
            <v>1</v>
          </cell>
          <cell r="U113">
            <v>2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0</v>
          </cell>
          <cell r="AA113">
            <v>0</v>
          </cell>
          <cell r="AB113">
            <v>3</v>
          </cell>
          <cell r="AC113">
            <v>3</v>
          </cell>
          <cell r="AD113">
            <v>0</v>
          </cell>
          <cell r="AE113">
            <v>0</v>
          </cell>
          <cell r="AF113">
            <v>2</v>
          </cell>
          <cell r="AG113">
            <v>2</v>
          </cell>
          <cell r="AH113">
            <v>2</v>
          </cell>
          <cell r="AI113">
            <v>2</v>
          </cell>
          <cell r="AJ113">
            <v>3</v>
          </cell>
          <cell r="AK113">
            <v>2</v>
          </cell>
          <cell r="AL113">
            <v>2</v>
          </cell>
          <cell r="AM113">
            <v>2</v>
          </cell>
          <cell r="AN113">
            <v>2.0000000000000027</v>
          </cell>
          <cell r="AO113">
            <v>0</v>
          </cell>
          <cell r="AP113">
            <v>0</v>
          </cell>
          <cell r="AQ113">
            <v>1.5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0.5</v>
          </cell>
          <cell r="AZ113">
            <v>1</v>
          </cell>
          <cell r="BA113">
            <v>5</v>
          </cell>
          <cell r="BB113">
            <v>3</v>
          </cell>
          <cell r="BC113">
            <v>0</v>
          </cell>
          <cell r="BD113">
            <v>0</v>
          </cell>
          <cell r="BE113">
            <v>4</v>
          </cell>
          <cell r="BF113">
            <v>0</v>
          </cell>
          <cell r="BG113">
            <v>0</v>
          </cell>
          <cell r="BH113">
            <v>4</v>
          </cell>
          <cell r="BI113">
            <v>2</v>
          </cell>
          <cell r="BJ113">
            <v>0</v>
          </cell>
          <cell r="BK113">
            <v>0</v>
          </cell>
          <cell r="BN113">
            <v>145751.79999999999</v>
          </cell>
          <cell r="BO113">
            <v>2411.3000000000002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111843.51999999999</v>
          </cell>
          <cell r="CP113">
            <v>0</v>
          </cell>
          <cell r="CQ113">
            <v>0</v>
          </cell>
          <cell r="CR113">
            <v>0</v>
          </cell>
          <cell r="CS113">
            <v>3320</v>
          </cell>
          <cell r="CT113">
            <v>0</v>
          </cell>
          <cell r="CU113">
            <v>19922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35500</v>
          </cell>
          <cell r="DC113">
            <v>79390.49332533298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J113">
            <v>14024.999870918691</v>
          </cell>
          <cell r="DK113">
            <v>0</v>
          </cell>
          <cell r="DL113">
            <v>112172.32214180731</v>
          </cell>
          <cell r="DM113">
            <v>50000</v>
          </cell>
          <cell r="DN113">
            <v>5602082.9772842098</v>
          </cell>
          <cell r="DO113">
            <v>7</v>
          </cell>
          <cell r="DP113">
            <v>7</v>
          </cell>
          <cell r="DQ113">
            <v>12.500000000000004</v>
          </cell>
          <cell r="DR113">
            <v>10.5</v>
          </cell>
          <cell r="DS113">
            <v>3</v>
          </cell>
          <cell r="DT113">
            <v>58.9</v>
          </cell>
        </row>
        <row r="114">
          <cell r="A114">
            <v>335</v>
          </cell>
          <cell r="B114" t="str">
            <v>Wheatley EC</v>
          </cell>
          <cell r="C114" t="str">
            <v>EC</v>
          </cell>
          <cell r="D114">
            <v>5</v>
          </cell>
          <cell r="E114">
            <v>362</v>
          </cell>
          <cell r="F114">
            <v>0.71546961325966851</v>
          </cell>
          <cell r="G114">
            <v>259</v>
          </cell>
          <cell r="H114">
            <v>1</v>
          </cell>
          <cell r="I114">
            <v>1</v>
          </cell>
          <cell r="J114">
            <v>0.3</v>
          </cell>
          <cell r="K114">
            <v>1</v>
          </cell>
          <cell r="L114">
            <v>0</v>
          </cell>
          <cell r="M114">
            <v>1</v>
          </cell>
          <cell r="N114">
            <v>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  <cell r="T114">
            <v>1</v>
          </cell>
          <cell r="U114">
            <v>2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0</v>
          </cell>
          <cell r="AA114">
            <v>0.99999999999999867</v>
          </cell>
          <cell r="AB114">
            <v>1</v>
          </cell>
          <cell r="AC114">
            <v>1</v>
          </cell>
          <cell r="AD114">
            <v>3</v>
          </cell>
          <cell r="AE114">
            <v>3</v>
          </cell>
          <cell r="AF114">
            <v>1</v>
          </cell>
          <cell r="AG114">
            <v>1</v>
          </cell>
          <cell r="AH114">
            <v>2</v>
          </cell>
          <cell r="AI114">
            <v>2</v>
          </cell>
          <cell r="AJ114">
            <v>1</v>
          </cell>
          <cell r="AK114">
            <v>2</v>
          </cell>
          <cell r="AL114">
            <v>1</v>
          </cell>
          <cell r="AM114">
            <v>2</v>
          </cell>
          <cell r="AN114">
            <v>1.0000000000000013</v>
          </cell>
          <cell r="AO114">
            <v>1.6</v>
          </cell>
          <cell r="AP114">
            <v>1.5</v>
          </cell>
          <cell r="AQ114">
            <v>1.3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3</v>
          </cell>
          <cell r="BA114">
            <v>9</v>
          </cell>
          <cell r="BB114">
            <v>2</v>
          </cell>
          <cell r="BC114">
            <v>0</v>
          </cell>
          <cell r="BD114">
            <v>0</v>
          </cell>
          <cell r="BE114">
            <v>2</v>
          </cell>
          <cell r="BF114">
            <v>0</v>
          </cell>
          <cell r="BG114">
            <v>0</v>
          </cell>
          <cell r="BH114">
            <v>3</v>
          </cell>
          <cell r="BI114">
            <v>1</v>
          </cell>
          <cell r="BJ114">
            <v>0</v>
          </cell>
          <cell r="BK114">
            <v>0</v>
          </cell>
          <cell r="BN114">
            <v>150439.72</v>
          </cell>
          <cell r="BO114">
            <v>2488.86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2</v>
          </cell>
          <cell r="CL114">
            <v>0</v>
          </cell>
          <cell r="CM114">
            <v>23000</v>
          </cell>
          <cell r="CN114">
            <v>5000</v>
          </cell>
          <cell r="CO114">
            <v>244045.91999999998</v>
          </cell>
          <cell r="CP114">
            <v>100000</v>
          </cell>
          <cell r="CQ114">
            <v>0</v>
          </cell>
          <cell r="CR114">
            <v>0</v>
          </cell>
          <cell r="CS114">
            <v>5180</v>
          </cell>
          <cell r="CT114">
            <v>72000</v>
          </cell>
          <cell r="CU114">
            <v>22536.44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36200</v>
          </cell>
          <cell r="DC114">
            <v>93356.203198882431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J114">
            <v>24050.000881403685</v>
          </cell>
          <cell r="DK114">
            <v>0</v>
          </cell>
          <cell r="DL114">
            <v>0</v>
          </cell>
          <cell r="DM114">
            <v>0</v>
          </cell>
          <cell r="DN114">
            <v>6472839.0818990711</v>
          </cell>
          <cell r="DO114">
            <v>7</v>
          </cell>
          <cell r="DP114">
            <v>7</v>
          </cell>
          <cell r="DQ114">
            <v>11.400000000000002</v>
          </cell>
          <cell r="DR114">
            <v>15</v>
          </cell>
          <cell r="DS114">
            <v>2</v>
          </cell>
          <cell r="DT114">
            <v>62.699999999999996</v>
          </cell>
        </row>
        <row r="115">
          <cell r="A115">
            <v>338</v>
          </cell>
          <cell r="B115" t="str">
            <v>Whittier EC</v>
          </cell>
          <cell r="C115" t="str">
            <v>EC</v>
          </cell>
          <cell r="D115">
            <v>4</v>
          </cell>
          <cell r="E115">
            <v>378</v>
          </cell>
          <cell r="F115">
            <v>0.57936507936507942</v>
          </cell>
          <cell r="G115">
            <v>219</v>
          </cell>
          <cell r="H115">
            <v>1</v>
          </cell>
          <cell r="I115">
            <v>1</v>
          </cell>
          <cell r="J115">
            <v>1</v>
          </cell>
          <cell r="K115">
            <v>1</v>
          </cell>
          <cell r="L115">
            <v>0</v>
          </cell>
          <cell r="M115">
            <v>1</v>
          </cell>
          <cell r="N115">
            <v>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1</v>
          </cell>
          <cell r="U115">
            <v>2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0</v>
          </cell>
          <cell r="AA115">
            <v>0</v>
          </cell>
          <cell r="AB115">
            <v>1</v>
          </cell>
          <cell r="AC115">
            <v>1</v>
          </cell>
          <cell r="AD115">
            <v>2</v>
          </cell>
          <cell r="AE115">
            <v>2</v>
          </cell>
          <cell r="AF115">
            <v>1</v>
          </cell>
          <cell r="AG115">
            <v>1</v>
          </cell>
          <cell r="AH115">
            <v>3</v>
          </cell>
          <cell r="AI115">
            <v>3</v>
          </cell>
          <cell r="AJ115">
            <v>2</v>
          </cell>
          <cell r="AK115">
            <v>2</v>
          </cell>
          <cell r="AL115">
            <v>2</v>
          </cell>
          <cell r="AM115">
            <v>2</v>
          </cell>
          <cell r="AN115">
            <v>2.0000000000000027</v>
          </cell>
          <cell r="AO115">
            <v>0</v>
          </cell>
          <cell r="AP115">
            <v>0</v>
          </cell>
          <cell r="AQ115">
            <v>2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1</v>
          </cell>
          <cell r="BA115">
            <v>10</v>
          </cell>
          <cell r="BB115">
            <v>9</v>
          </cell>
          <cell r="BC115">
            <v>0</v>
          </cell>
          <cell r="BD115">
            <v>1</v>
          </cell>
          <cell r="BE115">
            <v>6</v>
          </cell>
          <cell r="BF115">
            <v>0</v>
          </cell>
          <cell r="BG115">
            <v>1</v>
          </cell>
          <cell r="BH115">
            <v>4</v>
          </cell>
          <cell r="BI115">
            <v>2</v>
          </cell>
          <cell r="BJ115">
            <v>0</v>
          </cell>
          <cell r="BK115">
            <v>0</v>
          </cell>
          <cell r="BN115">
            <v>112316.73</v>
          </cell>
          <cell r="BO115">
            <v>1813.14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2</v>
          </cell>
          <cell r="CL115">
            <v>0</v>
          </cell>
          <cell r="CM115">
            <v>23000</v>
          </cell>
          <cell r="CN115">
            <v>5000</v>
          </cell>
          <cell r="CO115">
            <v>55921.759999999995</v>
          </cell>
          <cell r="CP115">
            <v>100000</v>
          </cell>
          <cell r="CQ115">
            <v>0</v>
          </cell>
          <cell r="CR115">
            <v>0</v>
          </cell>
          <cell r="CS115">
            <v>4380</v>
          </cell>
          <cell r="CT115">
            <v>212400</v>
          </cell>
          <cell r="CU115">
            <v>21408.453846153847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37800</v>
          </cell>
          <cell r="DC115">
            <v>109369.45605094651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J115">
            <v>6650.0001238659024</v>
          </cell>
          <cell r="DK115">
            <v>0</v>
          </cell>
          <cell r="DL115">
            <v>0</v>
          </cell>
          <cell r="DM115">
            <v>0</v>
          </cell>
          <cell r="DN115">
            <v>7267453.4562288243</v>
          </cell>
          <cell r="DO115">
            <v>7</v>
          </cell>
          <cell r="DP115">
            <v>7</v>
          </cell>
          <cell r="DQ115">
            <v>12.000000000000004</v>
          </cell>
          <cell r="DR115">
            <v>19</v>
          </cell>
          <cell r="DS115">
            <v>9</v>
          </cell>
          <cell r="DT115">
            <v>77</v>
          </cell>
        </row>
        <row r="116">
          <cell r="A116">
            <v>463</v>
          </cell>
          <cell r="B116" t="str">
            <v>Wilson HS</v>
          </cell>
          <cell r="C116" t="str">
            <v>HS</v>
          </cell>
          <cell r="D116">
            <v>3</v>
          </cell>
          <cell r="E116">
            <v>2015</v>
          </cell>
          <cell r="F116">
            <v>0.31563275434243176</v>
          </cell>
          <cell r="G116">
            <v>636</v>
          </cell>
          <cell r="H116">
            <v>1</v>
          </cell>
          <cell r="I116">
            <v>1</v>
          </cell>
          <cell r="J116">
            <v>6.7</v>
          </cell>
          <cell r="K116">
            <v>0</v>
          </cell>
          <cell r="L116">
            <v>8.5</v>
          </cell>
          <cell r="M116">
            <v>1</v>
          </cell>
          <cell r="N116">
            <v>1</v>
          </cell>
          <cell r="O116">
            <v>5</v>
          </cell>
          <cell r="P116">
            <v>1</v>
          </cell>
          <cell r="Q116">
            <v>1.0000004487061702</v>
          </cell>
          <cell r="R116">
            <v>0</v>
          </cell>
          <cell r="S116">
            <v>1</v>
          </cell>
          <cell r="T116">
            <v>1</v>
          </cell>
          <cell r="U116">
            <v>12</v>
          </cell>
          <cell r="V116">
            <v>1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83.958333333333329</v>
          </cell>
          <cell r="AX116">
            <v>14.041666666666718</v>
          </cell>
          <cell r="AY116">
            <v>2</v>
          </cell>
          <cell r="AZ116">
            <v>5</v>
          </cell>
          <cell r="BA116">
            <v>23</v>
          </cell>
          <cell r="BB116">
            <v>8</v>
          </cell>
          <cell r="BC116">
            <v>0</v>
          </cell>
          <cell r="BD116">
            <v>1</v>
          </cell>
          <cell r="BE116">
            <v>8.5</v>
          </cell>
          <cell r="BF116">
            <v>0</v>
          </cell>
          <cell r="BG116">
            <v>1</v>
          </cell>
          <cell r="BH116">
            <v>0</v>
          </cell>
          <cell r="BI116">
            <v>0</v>
          </cell>
          <cell r="BJ116">
            <v>0</v>
          </cell>
          <cell r="BK116">
            <v>85000</v>
          </cell>
          <cell r="BN116">
            <v>0</v>
          </cell>
          <cell r="BO116">
            <v>0</v>
          </cell>
          <cell r="BP116">
            <v>46800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45000</v>
          </cell>
          <cell r="CB116">
            <v>0</v>
          </cell>
          <cell r="CC116">
            <v>0</v>
          </cell>
          <cell r="CD116">
            <v>0</v>
          </cell>
          <cell r="CE116">
            <v>2</v>
          </cell>
          <cell r="CF116">
            <v>0</v>
          </cell>
          <cell r="CG116">
            <v>1</v>
          </cell>
          <cell r="CH116">
            <v>1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620294.24</v>
          </cell>
          <cell r="CP116">
            <v>0</v>
          </cell>
          <cell r="CQ116">
            <v>1</v>
          </cell>
          <cell r="CR116">
            <v>0</v>
          </cell>
          <cell r="CS116">
            <v>12720</v>
          </cell>
          <cell r="CT116">
            <v>0</v>
          </cell>
          <cell r="CU116">
            <v>259512.35347826086</v>
          </cell>
          <cell r="CV116">
            <v>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201500</v>
          </cell>
          <cell r="DC116">
            <v>315282.9242947161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J116">
            <v>38025.000021792948</v>
          </cell>
          <cell r="DK116">
            <v>0</v>
          </cell>
          <cell r="DL116">
            <v>0</v>
          </cell>
          <cell r="DM116">
            <v>0</v>
          </cell>
          <cell r="DN116">
            <v>21682918.479622327</v>
          </cell>
          <cell r="DO116">
            <v>0</v>
          </cell>
          <cell r="DP116">
            <v>0</v>
          </cell>
          <cell r="DQ116">
            <v>98.000000000000043</v>
          </cell>
          <cell r="DR116">
            <v>39.5</v>
          </cell>
          <cell r="DS116">
            <v>8</v>
          </cell>
          <cell r="DT116">
            <v>193.70000044870622</v>
          </cell>
        </row>
        <row r="117">
          <cell r="A117">
            <v>464</v>
          </cell>
          <cell r="B117" t="str">
            <v>Woodson, H.D. HS</v>
          </cell>
          <cell r="C117" t="str">
            <v>HS</v>
          </cell>
          <cell r="D117">
            <v>7</v>
          </cell>
          <cell r="E117">
            <v>505</v>
          </cell>
          <cell r="F117">
            <v>0.62178217821782178</v>
          </cell>
          <cell r="G117">
            <v>314</v>
          </cell>
          <cell r="H117">
            <v>1</v>
          </cell>
          <cell r="I117">
            <v>1</v>
          </cell>
          <cell r="J117">
            <v>1.7</v>
          </cell>
          <cell r="K117">
            <v>0</v>
          </cell>
          <cell r="L117">
            <v>2.5</v>
          </cell>
          <cell r="M117">
            <v>1</v>
          </cell>
          <cell r="N117">
            <v>1</v>
          </cell>
          <cell r="O117">
            <v>1.3</v>
          </cell>
          <cell r="P117">
            <v>1</v>
          </cell>
          <cell r="Q117">
            <v>1.0000004487061702</v>
          </cell>
          <cell r="R117">
            <v>0</v>
          </cell>
          <cell r="S117">
            <v>1</v>
          </cell>
          <cell r="T117">
            <v>1</v>
          </cell>
          <cell r="U117">
            <v>5</v>
          </cell>
          <cell r="V117">
            <v>1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21.041666666666671</v>
          </cell>
          <cell r="AX117">
            <v>15.815462623968974</v>
          </cell>
          <cell r="AY117">
            <v>1</v>
          </cell>
          <cell r="AZ117">
            <v>4</v>
          </cell>
          <cell r="BA117">
            <v>13</v>
          </cell>
          <cell r="BB117">
            <v>4</v>
          </cell>
          <cell r="BC117">
            <v>1</v>
          </cell>
          <cell r="BD117">
            <v>0</v>
          </cell>
          <cell r="BE117">
            <v>0.36363636363636365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60000</v>
          </cell>
          <cell r="BN117">
            <v>199023.65</v>
          </cell>
          <cell r="BO117">
            <v>3292.62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1</v>
          </cell>
          <cell r="BX117">
            <v>16239.78</v>
          </cell>
          <cell r="BY117">
            <v>18960</v>
          </cell>
          <cell r="BZ117">
            <v>0</v>
          </cell>
          <cell r="CA117">
            <v>270000</v>
          </cell>
          <cell r="CB117">
            <v>0</v>
          </cell>
          <cell r="CC117">
            <v>0</v>
          </cell>
          <cell r="CD117">
            <v>42000</v>
          </cell>
          <cell r="CE117">
            <v>2</v>
          </cell>
          <cell r="CF117">
            <v>0</v>
          </cell>
          <cell r="CG117">
            <v>3</v>
          </cell>
          <cell r="CH117">
            <v>2</v>
          </cell>
          <cell r="CI117">
            <v>0</v>
          </cell>
          <cell r="CJ117">
            <v>1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488091.83999999997</v>
          </cell>
          <cell r="CP117">
            <v>0</v>
          </cell>
          <cell r="CQ117">
            <v>1</v>
          </cell>
          <cell r="CR117">
            <v>75000</v>
          </cell>
          <cell r="CS117">
            <v>6280</v>
          </cell>
          <cell r="CT117">
            <v>0</v>
          </cell>
          <cell r="CU117">
            <v>65006.31</v>
          </cell>
          <cell r="CV117">
            <v>1</v>
          </cell>
          <cell r="CW117">
            <v>0</v>
          </cell>
          <cell r="CX117">
            <v>0</v>
          </cell>
          <cell r="CY117">
            <v>0</v>
          </cell>
          <cell r="CZ117">
            <v>5000</v>
          </cell>
          <cell r="DA117">
            <v>113945.66</v>
          </cell>
          <cell r="DB117">
            <v>50500</v>
          </cell>
          <cell r="DC117">
            <v>132491.2233568473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J117">
            <v>20800.000818446279</v>
          </cell>
          <cell r="DK117">
            <v>288399.09534440504</v>
          </cell>
          <cell r="DL117">
            <v>0</v>
          </cell>
          <cell r="DM117">
            <v>0</v>
          </cell>
          <cell r="DN117">
            <v>11221490.188369134</v>
          </cell>
          <cell r="DO117">
            <v>0</v>
          </cell>
          <cell r="DP117">
            <v>0</v>
          </cell>
          <cell r="DQ117">
            <v>36.857129290635648</v>
          </cell>
          <cell r="DR117">
            <v>18.363636363636363</v>
          </cell>
          <cell r="DS117">
            <v>4</v>
          </cell>
          <cell r="DT117">
            <v>90.720766102978175</v>
          </cell>
        </row>
        <row r="118">
          <cell r="A118">
            <v>861</v>
          </cell>
          <cell r="B118" t="str">
            <v>Youth Services Center ($2.5M MOU)</v>
          </cell>
          <cell r="C118" t="str">
            <v>Alt</v>
          </cell>
          <cell r="D118">
            <v>5</v>
          </cell>
          <cell r="E118">
            <v>35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0</v>
          </cell>
          <cell r="N118">
            <v>1</v>
          </cell>
          <cell r="O118">
            <v>1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0.5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1</v>
          </cell>
          <cell r="AQ118">
            <v>1</v>
          </cell>
          <cell r="AR118">
            <v>1</v>
          </cell>
          <cell r="AS118">
            <v>1</v>
          </cell>
          <cell r="AT118">
            <v>1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0.5</v>
          </cell>
          <cell r="AZ118">
            <v>2</v>
          </cell>
          <cell r="BA118">
            <v>5</v>
          </cell>
          <cell r="BB118">
            <v>0</v>
          </cell>
          <cell r="BC118">
            <v>0</v>
          </cell>
          <cell r="BD118">
            <v>0</v>
          </cell>
          <cell r="BE118">
            <v>9.0909090909090912E-2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25000</v>
          </cell>
          <cell r="BN118">
            <v>0</v>
          </cell>
          <cell r="BO118">
            <v>0</v>
          </cell>
          <cell r="BP118">
            <v>875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3500</v>
          </cell>
          <cell r="DC118">
            <v>30142.019842632839</v>
          </cell>
          <cell r="DD118">
            <v>0</v>
          </cell>
          <cell r="DE118">
            <v>568307.83465222199</v>
          </cell>
          <cell r="DF118">
            <v>0</v>
          </cell>
          <cell r="DG118">
            <v>0</v>
          </cell>
          <cell r="DH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50000</v>
          </cell>
          <cell r="DN118">
            <v>2550000</v>
          </cell>
          <cell r="DO118">
            <v>0</v>
          </cell>
          <cell r="DP118">
            <v>0</v>
          </cell>
          <cell r="DQ118">
            <v>5</v>
          </cell>
          <cell r="DR118">
            <v>7.5909090909090908</v>
          </cell>
          <cell r="DS118">
            <v>0</v>
          </cell>
          <cell r="DT118">
            <v>17.09090909090909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B49C2-6031-464B-A174-047F65EA7306}">
  <dimension ref="A1:AE121"/>
  <sheetViews>
    <sheetView zoomScale="90" zoomScaleNormal="90" workbookViewId="0">
      <pane xSplit="6" ySplit="1" topLeftCell="G101" activePane="bottomRight" state="frozen"/>
      <selection pane="topRight" activeCell="G1" sqref="G1"/>
      <selection pane="bottomLeft" activeCell="A2" sqref="A2"/>
      <selection pane="bottomRight" activeCell="J123" sqref="J123"/>
    </sheetView>
  </sheetViews>
  <sheetFormatPr defaultRowHeight="12.75" x14ac:dyDescent="0.2"/>
  <cols>
    <col min="1" max="1" width="31.1640625" style="76" customWidth="1"/>
    <col min="2" max="2" width="9.33203125" style="76"/>
    <col min="3" max="4" width="9.33203125" style="1"/>
    <col min="5" max="6" width="11" style="77" customWidth="1"/>
    <col min="7" max="7" width="11" style="80" customWidth="1"/>
    <col min="8" max="8" width="9.33203125" style="1"/>
    <col min="9" max="9" width="12.5" style="1" customWidth="1"/>
    <col min="10" max="10" width="18.1640625" style="1" customWidth="1"/>
    <col min="11" max="11" width="19" style="1" customWidth="1"/>
    <col min="12" max="17" width="16.83203125" style="1" customWidth="1"/>
    <col min="18" max="18" width="11" style="1" customWidth="1"/>
    <col min="19" max="22" width="9.33203125" style="1"/>
    <col min="23" max="23" width="13.5" style="1" customWidth="1"/>
    <col min="24" max="24" width="15.83203125" style="1" customWidth="1"/>
    <col min="25" max="25" width="16.1640625" style="1" customWidth="1"/>
    <col min="26" max="26" width="15.5" style="1" customWidth="1"/>
    <col min="27" max="27" width="15" style="1" customWidth="1"/>
    <col min="28" max="28" width="13.5" style="1" customWidth="1"/>
    <col min="29" max="29" width="13.5" style="2" customWidth="1"/>
    <col min="30" max="30" width="16.1640625" style="1" customWidth="1"/>
    <col min="31" max="31" width="18.33203125" style="1" customWidth="1"/>
    <col min="32" max="16384" width="9.33203125" style="1"/>
  </cols>
  <sheetData>
    <row r="1" spans="1:31" s="3" customFormat="1" ht="90.75" thickBot="1" x14ac:dyDescent="0.3">
      <c r="A1" s="86" t="s">
        <v>456</v>
      </c>
      <c r="B1" s="86" t="s">
        <v>362</v>
      </c>
      <c r="C1" s="87" t="s">
        <v>350</v>
      </c>
      <c r="D1" s="87" t="s">
        <v>421</v>
      </c>
      <c r="E1" s="88" t="s">
        <v>441</v>
      </c>
      <c r="F1" s="88" t="s">
        <v>442</v>
      </c>
      <c r="G1" s="89" t="s">
        <v>443</v>
      </c>
      <c r="H1" s="87" t="s">
        <v>422</v>
      </c>
      <c r="I1" s="87" t="s">
        <v>423</v>
      </c>
      <c r="J1" s="87" t="s">
        <v>444</v>
      </c>
      <c r="K1" s="87" t="s">
        <v>455</v>
      </c>
      <c r="L1" s="87" t="s">
        <v>445</v>
      </c>
      <c r="M1" s="87" t="s">
        <v>424</v>
      </c>
      <c r="N1" s="87" t="s">
        <v>425</v>
      </c>
      <c r="O1" s="87" t="s">
        <v>446</v>
      </c>
      <c r="P1" s="87" t="s">
        <v>447</v>
      </c>
      <c r="Q1" s="87" t="s">
        <v>426</v>
      </c>
      <c r="R1" s="87" t="s">
        <v>448</v>
      </c>
      <c r="S1" s="87" t="s">
        <v>449</v>
      </c>
      <c r="T1" s="87" t="s">
        <v>450</v>
      </c>
      <c r="U1" s="87" t="s">
        <v>451</v>
      </c>
      <c r="V1" s="87" t="s">
        <v>452</v>
      </c>
      <c r="W1" s="87" t="s">
        <v>453</v>
      </c>
      <c r="X1" s="87" t="s">
        <v>427</v>
      </c>
      <c r="Y1" s="87" t="s">
        <v>428</v>
      </c>
      <c r="Z1" s="87" t="s">
        <v>429</v>
      </c>
      <c r="AA1" s="87" t="s">
        <v>430</v>
      </c>
      <c r="AB1" s="87" t="s">
        <v>431</v>
      </c>
      <c r="AC1" s="87" t="s">
        <v>432</v>
      </c>
      <c r="AD1" s="87" t="s">
        <v>24</v>
      </c>
      <c r="AE1" s="87" t="s">
        <v>433</v>
      </c>
    </row>
    <row r="2" spans="1:31" ht="15.75" thickBot="1" x14ac:dyDescent="0.3">
      <c r="A2" s="66" t="s">
        <v>241</v>
      </c>
      <c r="B2" s="67">
        <v>202</v>
      </c>
      <c r="C2" s="68">
        <v>7</v>
      </c>
      <c r="D2" s="69" t="s">
        <v>351</v>
      </c>
      <c r="E2" s="70">
        <v>222</v>
      </c>
      <c r="F2" s="70">
        <v>226</v>
      </c>
      <c r="G2" s="73">
        <v>4</v>
      </c>
      <c r="H2" s="69" t="s">
        <v>434</v>
      </c>
      <c r="I2" s="90">
        <v>1.77E-2</v>
      </c>
      <c r="J2" s="71">
        <f>K2-L2</f>
        <v>4164213</v>
      </c>
      <c r="K2" s="71">
        <f>AE2</f>
        <v>4314313</v>
      </c>
      <c r="L2" s="71">
        <v>150100</v>
      </c>
      <c r="M2" s="90">
        <v>3.49E-2</v>
      </c>
      <c r="N2" s="71">
        <v>224993</v>
      </c>
      <c r="O2" s="71">
        <v>474031</v>
      </c>
      <c r="P2" s="71">
        <v>481216</v>
      </c>
      <c r="Q2" s="71">
        <v>7185</v>
      </c>
      <c r="R2" s="71">
        <v>2347</v>
      </c>
      <c r="S2" s="90">
        <v>0.92300000000000004</v>
      </c>
      <c r="T2" s="90">
        <v>0.90700000000000003</v>
      </c>
      <c r="U2" s="68">
        <v>205</v>
      </c>
      <c r="V2" s="68">
        <v>205</v>
      </c>
      <c r="W2" s="90">
        <v>0</v>
      </c>
      <c r="X2" s="71">
        <v>2805024</v>
      </c>
      <c r="Y2" s="71">
        <v>825368</v>
      </c>
      <c r="Z2" s="71">
        <v>40934</v>
      </c>
      <c r="AA2" s="71">
        <v>102474</v>
      </c>
      <c r="AB2" s="71">
        <v>51000</v>
      </c>
      <c r="AC2" s="68" t="s">
        <v>435</v>
      </c>
      <c r="AD2" s="71">
        <v>489513</v>
      </c>
      <c r="AE2" s="71">
        <v>4314313</v>
      </c>
    </row>
    <row r="3" spans="1:31" ht="15.75" thickBot="1" x14ac:dyDescent="0.3">
      <c r="A3" s="66" t="s">
        <v>242</v>
      </c>
      <c r="B3" s="67">
        <v>203</v>
      </c>
      <c r="C3" s="68">
        <v>6</v>
      </c>
      <c r="D3" s="69" t="s">
        <v>351</v>
      </c>
      <c r="E3" s="70">
        <v>335</v>
      </c>
      <c r="F3" s="70">
        <v>335</v>
      </c>
      <c r="G3" s="73">
        <v>0</v>
      </c>
      <c r="H3" s="69" t="s">
        <v>434</v>
      </c>
      <c r="I3" s="90">
        <v>0</v>
      </c>
      <c r="J3" s="71">
        <f t="shared" ref="J3:J66" si="0">K3-L3</f>
        <v>5253720</v>
      </c>
      <c r="K3" s="71">
        <f t="shared" ref="K3:K66" si="1">AE3</f>
        <v>5094620</v>
      </c>
      <c r="L3" s="71">
        <v>-159100</v>
      </c>
      <c r="M3" s="90">
        <v>-3.1199999999999999E-2</v>
      </c>
      <c r="N3" s="71">
        <v>242510</v>
      </c>
      <c r="O3" s="71">
        <v>534152</v>
      </c>
      <c r="P3" s="71">
        <v>495232</v>
      </c>
      <c r="Q3" s="71">
        <v>-38920</v>
      </c>
      <c r="R3" s="71">
        <v>2336</v>
      </c>
      <c r="S3" s="90">
        <v>0.69</v>
      </c>
      <c r="T3" s="90">
        <v>0.63300000000000001</v>
      </c>
      <c r="U3" s="68">
        <v>231</v>
      </c>
      <c r="V3" s="68">
        <v>212</v>
      </c>
      <c r="W3" s="90">
        <v>-8.2000000000000003E-2</v>
      </c>
      <c r="X3" s="71">
        <v>3495250</v>
      </c>
      <c r="Y3" s="71">
        <v>862961</v>
      </c>
      <c r="Z3" s="71">
        <v>40934</v>
      </c>
      <c r="AA3" s="71">
        <v>151899</v>
      </c>
      <c r="AB3" s="71">
        <v>105400</v>
      </c>
      <c r="AC3" s="68" t="s">
        <v>435</v>
      </c>
      <c r="AD3" s="71">
        <v>438176</v>
      </c>
      <c r="AE3" s="71">
        <v>5094620</v>
      </c>
    </row>
    <row r="4" spans="1:31" ht="15.75" thickBot="1" x14ac:dyDescent="0.3">
      <c r="A4" s="66" t="s">
        <v>243</v>
      </c>
      <c r="B4" s="67">
        <v>450</v>
      </c>
      <c r="C4" s="68">
        <v>8</v>
      </c>
      <c r="D4" s="69" t="s">
        <v>352</v>
      </c>
      <c r="E4" s="70">
        <v>372</v>
      </c>
      <c r="F4" s="70">
        <v>357</v>
      </c>
      <c r="G4" s="73">
        <v>-15</v>
      </c>
      <c r="H4" s="69" t="s">
        <v>434</v>
      </c>
      <c r="I4" s="90">
        <v>-4.2000000000000003E-2</v>
      </c>
      <c r="J4" s="71">
        <f t="shared" si="0"/>
        <v>8862227</v>
      </c>
      <c r="K4" s="71">
        <f t="shared" si="1"/>
        <v>8868027</v>
      </c>
      <c r="L4" s="71">
        <v>5800</v>
      </c>
      <c r="M4" s="90">
        <v>6.9999999999999999E-4</v>
      </c>
      <c r="N4" s="71">
        <v>261713</v>
      </c>
      <c r="O4" s="71">
        <v>568837</v>
      </c>
      <c r="P4" s="71">
        <v>698464</v>
      </c>
      <c r="Q4" s="71">
        <v>129627</v>
      </c>
      <c r="R4" s="71">
        <v>2344</v>
      </c>
      <c r="S4" s="90">
        <v>0.66100000000000003</v>
      </c>
      <c r="T4" s="90">
        <v>0.83499999999999996</v>
      </c>
      <c r="U4" s="68">
        <v>246</v>
      </c>
      <c r="V4" s="68">
        <v>298</v>
      </c>
      <c r="W4" s="90">
        <v>0.21199999999999999</v>
      </c>
      <c r="X4" s="71">
        <v>4333418</v>
      </c>
      <c r="Y4" s="71">
        <v>2060881</v>
      </c>
      <c r="Z4" s="71">
        <v>5117</v>
      </c>
      <c r="AA4" s="71">
        <v>161876</v>
      </c>
      <c r="AB4" s="71">
        <v>60000</v>
      </c>
      <c r="AC4" s="68" t="s">
        <v>435</v>
      </c>
      <c r="AD4" s="71">
        <v>2246735</v>
      </c>
      <c r="AE4" s="71">
        <v>8868027</v>
      </c>
    </row>
    <row r="5" spans="1:31" ht="15.75" thickBot="1" x14ac:dyDescent="0.3">
      <c r="A5" s="66" t="s">
        <v>244</v>
      </c>
      <c r="B5" s="67">
        <v>452</v>
      </c>
      <c r="C5" s="68">
        <v>8</v>
      </c>
      <c r="D5" s="69" t="s">
        <v>352</v>
      </c>
      <c r="E5" s="70">
        <v>599</v>
      </c>
      <c r="F5" s="70">
        <v>698</v>
      </c>
      <c r="G5" s="73">
        <v>99</v>
      </c>
      <c r="H5" s="69" t="s">
        <v>434</v>
      </c>
      <c r="I5" s="90">
        <v>0.14180000000000001</v>
      </c>
      <c r="J5" s="71">
        <f t="shared" si="0"/>
        <v>12426109</v>
      </c>
      <c r="K5" s="71">
        <f t="shared" si="1"/>
        <v>12731609</v>
      </c>
      <c r="L5" s="71">
        <v>305500</v>
      </c>
      <c r="M5" s="90">
        <v>2.41E-2</v>
      </c>
      <c r="N5" s="71">
        <v>520349</v>
      </c>
      <c r="O5" s="71">
        <v>1149237</v>
      </c>
      <c r="P5" s="71">
        <v>1389920</v>
      </c>
      <c r="Q5" s="71">
        <v>240683</v>
      </c>
      <c r="R5" s="71">
        <v>2340</v>
      </c>
      <c r="S5" s="90">
        <v>0.83</v>
      </c>
      <c r="T5" s="90">
        <v>0.85099999999999998</v>
      </c>
      <c r="U5" s="68">
        <v>497</v>
      </c>
      <c r="V5" s="68">
        <v>594</v>
      </c>
      <c r="W5" s="90">
        <v>0.19500000000000001</v>
      </c>
      <c r="X5" s="71">
        <v>6709983</v>
      </c>
      <c r="Y5" s="71">
        <v>2398694</v>
      </c>
      <c r="Z5" s="71">
        <v>112569</v>
      </c>
      <c r="AA5" s="71">
        <v>316494</v>
      </c>
      <c r="AB5" s="71">
        <v>70000</v>
      </c>
      <c r="AC5" s="68" t="s">
        <v>435</v>
      </c>
      <c r="AD5" s="71">
        <v>3123869</v>
      </c>
      <c r="AE5" s="71">
        <v>12731609</v>
      </c>
    </row>
    <row r="6" spans="1:31" ht="15.75" thickBot="1" x14ac:dyDescent="0.3">
      <c r="A6" s="66" t="s">
        <v>10</v>
      </c>
      <c r="B6" s="67">
        <v>462</v>
      </c>
      <c r="C6" s="68">
        <v>8</v>
      </c>
      <c r="D6" s="69" t="s">
        <v>352</v>
      </c>
      <c r="E6" s="70">
        <v>514</v>
      </c>
      <c r="F6" s="70">
        <v>469</v>
      </c>
      <c r="G6" s="73">
        <v>-45</v>
      </c>
      <c r="H6" s="69" t="s">
        <v>434</v>
      </c>
      <c r="I6" s="90">
        <v>-9.5899999999999999E-2</v>
      </c>
      <c r="J6" s="71">
        <f t="shared" si="0"/>
        <v>5478161</v>
      </c>
      <c r="K6" s="71">
        <f t="shared" si="1"/>
        <v>5532361</v>
      </c>
      <c r="L6" s="71">
        <v>54200</v>
      </c>
      <c r="M6" s="90">
        <v>9.9000000000000008E-3</v>
      </c>
      <c r="N6" s="71">
        <v>313541</v>
      </c>
      <c r="O6" s="68" t="s">
        <v>435</v>
      </c>
      <c r="P6" s="68" t="s">
        <v>435</v>
      </c>
      <c r="Q6" s="68" t="s">
        <v>435</v>
      </c>
      <c r="R6" s="68" t="s">
        <v>435</v>
      </c>
      <c r="S6" s="90">
        <v>0</v>
      </c>
      <c r="T6" s="90">
        <v>0</v>
      </c>
      <c r="U6" s="68">
        <v>0</v>
      </c>
      <c r="V6" s="68">
        <v>0</v>
      </c>
      <c r="W6" s="90">
        <v>0</v>
      </c>
      <c r="X6" s="71">
        <v>3075587</v>
      </c>
      <c r="Y6" s="71">
        <v>1255684</v>
      </c>
      <c r="Z6" s="71">
        <v>25584</v>
      </c>
      <c r="AA6" s="71">
        <v>11725</v>
      </c>
      <c r="AB6" s="71">
        <v>70000</v>
      </c>
      <c r="AC6" s="68" t="s">
        <v>435</v>
      </c>
      <c r="AD6" s="71">
        <v>1093781</v>
      </c>
      <c r="AE6" s="71">
        <v>5532361</v>
      </c>
    </row>
    <row r="7" spans="1:31" ht="15.75" thickBot="1" x14ac:dyDescent="0.3">
      <c r="A7" s="66" t="s">
        <v>245</v>
      </c>
      <c r="B7" s="67">
        <v>204</v>
      </c>
      <c r="C7" s="68">
        <v>1</v>
      </c>
      <c r="D7" s="69" t="s">
        <v>351</v>
      </c>
      <c r="E7" s="70">
        <v>655</v>
      </c>
      <c r="F7" s="70">
        <v>662</v>
      </c>
      <c r="G7" s="73">
        <v>7</v>
      </c>
      <c r="H7" s="69" t="s">
        <v>434</v>
      </c>
      <c r="I7" s="90">
        <v>1.06E-2</v>
      </c>
      <c r="J7" s="71">
        <f t="shared" si="0"/>
        <v>9936097</v>
      </c>
      <c r="K7" s="71">
        <f t="shared" si="1"/>
        <v>10161797</v>
      </c>
      <c r="L7" s="71">
        <v>225700</v>
      </c>
      <c r="M7" s="90">
        <v>2.2100000000000002E-2</v>
      </c>
      <c r="N7" s="71">
        <v>243557</v>
      </c>
      <c r="O7" s="71">
        <v>522591</v>
      </c>
      <c r="P7" s="71">
        <v>422816</v>
      </c>
      <c r="Q7" s="71">
        <v>-99775</v>
      </c>
      <c r="R7" s="71">
        <v>2336</v>
      </c>
      <c r="S7" s="90">
        <v>0.34499999999999997</v>
      </c>
      <c r="T7" s="90">
        <v>0.27300000000000002</v>
      </c>
      <c r="U7" s="68">
        <v>226</v>
      </c>
      <c r="V7" s="68">
        <v>181</v>
      </c>
      <c r="W7" s="90">
        <v>-0.2</v>
      </c>
      <c r="X7" s="71">
        <v>5755771</v>
      </c>
      <c r="Y7" s="71">
        <v>1275645</v>
      </c>
      <c r="Z7" s="71">
        <v>2026247</v>
      </c>
      <c r="AA7" s="71">
        <v>300172</v>
      </c>
      <c r="AB7" s="71">
        <v>78200</v>
      </c>
      <c r="AC7" s="68" t="s">
        <v>435</v>
      </c>
      <c r="AD7" s="71">
        <v>725762</v>
      </c>
      <c r="AE7" s="71">
        <v>10161797</v>
      </c>
    </row>
    <row r="8" spans="1:31" ht="15.75" thickBot="1" x14ac:dyDescent="0.3">
      <c r="A8" s="66" t="s">
        <v>240</v>
      </c>
      <c r="B8" s="67">
        <v>1058</v>
      </c>
      <c r="C8" s="68">
        <v>7</v>
      </c>
      <c r="D8" s="69" t="s">
        <v>352</v>
      </c>
      <c r="E8" s="70">
        <v>330</v>
      </c>
      <c r="F8" s="70">
        <v>385</v>
      </c>
      <c r="G8" s="73">
        <v>55</v>
      </c>
      <c r="H8" s="69" t="s">
        <v>434</v>
      </c>
      <c r="I8" s="90">
        <v>0.1429</v>
      </c>
      <c r="J8" s="71">
        <f t="shared" si="0"/>
        <v>4450049</v>
      </c>
      <c r="K8" s="71">
        <f t="shared" si="1"/>
        <v>5100249</v>
      </c>
      <c r="L8" s="71">
        <v>650200</v>
      </c>
      <c r="M8" s="90">
        <v>0.1275</v>
      </c>
      <c r="N8" s="71">
        <v>198908</v>
      </c>
      <c r="O8" s="71">
        <v>363039</v>
      </c>
      <c r="P8" s="71">
        <v>495232</v>
      </c>
      <c r="Q8" s="71">
        <v>132193</v>
      </c>
      <c r="R8" s="71">
        <v>2336</v>
      </c>
      <c r="S8" s="90">
        <v>0.47599999999999998</v>
      </c>
      <c r="T8" s="90">
        <v>0.55100000000000005</v>
      </c>
      <c r="U8" s="68">
        <v>157</v>
      </c>
      <c r="V8" s="68">
        <v>212</v>
      </c>
      <c r="W8" s="90">
        <v>0.35099999999999998</v>
      </c>
      <c r="X8" s="71">
        <v>3204193</v>
      </c>
      <c r="Y8" s="71">
        <v>225139</v>
      </c>
      <c r="Z8" s="71">
        <v>20467</v>
      </c>
      <c r="AA8" s="71">
        <v>127469</v>
      </c>
      <c r="AB8" s="71">
        <v>25000</v>
      </c>
      <c r="AC8" s="68" t="s">
        <v>435</v>
      </c>
      <c r="AD8" s="71">
        <v>1497981</v>
      </c>
      <c r="AE8" s="71">
        <v>5100249</v>
      </c>
    </row>
    <row r="9" spans="1:31" ht="15.75" thickBot="1" x14ac:dyDescent="0.3">
      <c r="A9" s="66" t="s">
        <v>246</v>
      </c>
      <c r="B9" s="67">
        <v>205</v>
      </c>
      <c r="C9" s="68">
        <v>4</v>
      </c>
      <c r="D9" s="69" t="s">
        <v>351</v>
      </c>
      <c r="E9" s="70">
        <v>657</v>
      </c>
      <c r="F9" s="70">
        <v>640</v>
      </c>
      <c r="G9" s="73">
        <v>-17</v>
      </c>
      <c r="H9" s="69" t="s">
        <v>434</v>
      </c>
      <c r="I9" s="90">
        <v>-2.6599999999999999E-2</v>
      </c>
      <c r="J9" s="71">
        <f t="shared" si="0"/>
        <v>10057543</v>
      </c>
      <c r="K9" s="71">
        <f t="shared" si="1"/>
        <v>10106343</v>
      </c>
      <c r="L9" s="71">
        <v>48800</v>
      </c>
      <c r="M9" s="90">
        <v>4.7999999999999996E-3</v>
      </c>
      <c r="N9" s="71">
        <v>344431</v>
      </c>
      <c r="O9" s="71">
        <v>700641</v>
      </c>
      <c r="P9" s="71">
        <v>665760</v>
      </c>
      <c r="Q9" s="71">
        <v>-34881</v>
      </c>
      <c r="R9" s="71">
        <v>2336</v>
      </c>
      <c r="S9" s="90">
        <v>0.46100000000000002</v>
      </c>
      <c r="T9" s="90">
        <v>0.44500000000000001</v>
      </c>
      <c r="U9" s="68">
        <v>303</v>
      </c>
      <c r="V9" s="68">
        <v>285</v>
      </c>
      <c r="W9" s="90">
        <v>-0.06</v>
      </c>
      <c r="X9" s="71">
        <v>5759435</v>
      </c>
      <c r="Y9" s="71">
        <v>1125482</v>
      </c>
      <c r="Z9" s="71">
        <v>1913677</v>
      </c>
      <c r="AA9" s="71">
        <v>290196</v>
      </c>
      <c r="AB9" s="71">
        <v>295800</v>
      </c>
      <c r="AC9" s="68" t="s">
        <v>435</v>
      </c>
      <c r="AD9" s="71">
        <v>721753</v>
      </c>
      <c r="AE9" s="71">
        <v>10106343</v>
      </c>
    </row>
    <row r="10" spans="1:31" ht="15.75" thickBot="1" x14ac:dyDescent="0.3">
      <c r="A10" s="66" t="s">
        <v>247</v>
      </c>
      <c r="B10" s="67">
        <v>206</v>
      </c>
      <c r="C10" s="68">
        <v>7</v>
      </c>
      <c r="D10" s="69" t="s">
        <v>351</v>
      </c>
      <c r="E10" s="70">
        <v>482</v>
      </c>
      <c r="F10" s="70">
        <v>456</v>
      </c>
      <c r="G10" s="73">
        <v>-26</v>
      </c>
      <c r="H10" s="69" t="s">
        <v>434</v>
      </c>
      <c r="I10" s="90">
        <v>-5.7000000000000002E-2</v>
      </c>
      <c r="J10" s="71">
        <f t="shared" si="0"/>
        <v>6866861</v>
      </c>
      <c r="K10" s="71">
        <f t="shared" si="1"/>
        <v>7202361</v>
      </c>
      <c r="L10" s="71">
        <v>335500</v>
      </c>
      <c r="M10" s="90">
        <v>4.6600000000000003E-2</v>
      </c>
      <c r="N10" s="71">
        <v>285955</v>
      </c>
      <c r="O10" s="71">
        <v>596586</v>
      </c>
      <c r="P10" s="71">
        <v>569984</v>
      </c>
      <c r="Q10" s="71">
        <v>-26602</v>
      </c>
      <c r="R10" s="71">
        <v>2336</v>
      </c>
      <c r="S10" s="90">
        <v>0.53500000000000003</v>
      </c>
      <c r="T10" s="90">
        <v>0.53500000000000003</v>
      </c>
      <c r="U10" s="68">
        <v>258</v>
      </c>
      <c r="V10" s="68">
        <v>244</v>
      </c>
      <c r="W10" s="90">
        <v>-5.3999999999999999E-2</v>
      </c>
      <c r="X10" s="71">
        <v>4554750</v>
      </c>
      <c r="Y10" s="71">
        <v>1692636</v>
      </c>
      <c r="Z10" s="71">
        <v>5117</v>
      </c>
      <c r="AA10" s="71">
        <v>206764</v>
      </c>
      <c r="AB10" s="71">
        <v>122400</v>
      </c>
      <c r="AC10" s="68" t="s">
        <v>435</v>
      </c>
      <c r="AD10" s="71">
        <v>620694</v>
      </c>
      <c r="AE10" s="71">
        <v>7202361</v>
      </c>
    </row>
    <row r="11" spans="1:31" ht="15.75" thickBot="1" x14ac:dyDescent="0.3">
      <c r="A11" s="66" t="s">
        <v>248</v>
      </c>
      <c r="B11" s="67">
        <v>402</v>
      </c>
      <c r="C11" s="68">
        <v>1</v>
      </c>
      <c r="D11" s="69" t="s">
        <v>352</v>
      </c>
      <c r="E11" s="70">
        <v>577</v>
      </c>
      <c r="F11" s="70">
        <v>572</v>
      </c>
      <c r="G11" s="73">
        <v>-5</v>
      </c>
      <c r="H11" s="69" t="s">
        <v>434</v>
      </c>
      <c r="I11" s="90">
        <v>-8.6999999999999994E-3</v>
      </c>
      <c r="J11" s="71">
        <f t="shared" si="0"/>
        <v>6112104</v>
      </c>
      <c r="K11" s="71">
        <f t="shared" si="1"/>
        <v>6260604</v>
      </c>
      <c r="L11" s="71">
        <v>148500</v>
      </c>
      <c r="M11" s="90">
        <v>2.3599999999999999E-2</v>
      </c>
      <c r="N11" s="71">
        <v>160685</v>
      </c>
      <c r="O11" s="71">
        <v>309855</v>
      </c>
      <c r="P11" s="71">
        <v>322368</v>
      </c>
      <c r="Q11" s="71">
        <v>12513</v>
      </c>
      <c r="R11" s="71">
        <v>2336</v>
      </c>
      <c r="S11" s="90">
        <v>0.23200000000000001</v>
      </c>
      <c r="T11" s="90">
        <v>0.24099999999999999</v>
      </c>
      <c r="U11" s="68">
        <v>134</v>
      </c>
      <c r="V11" s="68">
        <v>138</v>
      </c>
      <c r="W11" s="90">
        <v>2.9000000000000001E-2</v>
      </c>
      <c r="X11" s="71">
        <v>4462454</v>
      </c>
      <c r="Y11" s="71">
        <v>112569</v>
      </c>
      <c r="Z11" s="71">
        <v>35817</v>
      </c>
      <c r="AA11" s="71">
        <v>82434</v>
      </c>
      <c r="AB11" s="71" t="s">
        <v>435</v>
      </c>
      <c r="AC11" s="68" t="s">
        <v>435</v>
      </c>
      <c r="AD11" s="71">
        <v>1567330</v>
      </c>
      <c r="AE11" s="71">
        <v>6260604</v>
      </c>
    </row>
    <row r="12" spans="1:31" ht="15.75" thickBot="1" x14ac:dyDescent="0.3">
      <c r="A12" s="66" t="s">
        <v>251</v>
      </c>
      <c r="B12" s="67">
        <v>291</v>
      </c>
      <c r="C12" s="68">
        <v>8</v>
      </c>
      <c r="D12" s="69" t="s">
        <v>351</v>
      </c>
      <c r="E12" s="70">
        <v>452</v>
      </c>
      <c r="F12" s="70">
        <v>434</v>
      </c>
      <c r="G12" s="73">
        <v>-18</v>
      </c>
      <c r="H12" s="69" t="s">
        <v>434</v>
      </c>
      <c r="I12" s="90">
        <v>-4.1500000000000002E-2</v>
      </c>
      <c r="J12" s="71">
        <f t="shared" si="0"/>
        <v>6474618</v>
      </c>
      <c r="K12" s="71">
        <f t="shared" si="1"/>
        <v>6534018</v>
      </c>
      <c r="L12" s="71">
        <v>59400</v>
      </c>
      <c r="M12" s="90">
        <v>9.2999999999999992E-3</v>
      </c>
      <c r="N12" s="71">
        <v>342257</v>
      </c>
      <c r="O12" s="71">
        <v>742264</v>
      </c>
      <c r="P12" s="71">
        <v>707808</v>
      </c>
      <c r="Q12" s="71">
        <v>-34456</v>
      </c>
      <c r="R12" s="71">
        <v>2336</v>
      </c>
      <c r="S12" s="90">
        <v>0.71</v>
      </c>
      <c r="T12" s="90">
        <v>0.69799999999999995</v>
      </c>
      <c r="U12" s="68">
        <v>321</v>
      </c>
      <c r="V12" s="68">
        <v>303</v>
      </c>
      <c r="W12" s="90">
        <v>-5.6000000000000001E-2</v>
      </c>
      <c r="X12" s="71">
        <v>4479669</v>
      </c>
      <c r="Y12" s="71">
        <v>900344</v>
      </c>
      <c r="Z12" s="71">
        <v>10234</v>
      </c>
      <c r="AA12" s="71">
        <v>196791</v>
      </c>
      <c r="AB12" s="71">
        <v>78200</v>
      </c>
      <c r="AC12" s="71">
        <v>112569</v>
      </c>
      <c r="AD12" s="71">
        <v>756211</v>
      </c>
      <c r="AE12" s="71">
        <v>6534018</v>
      </c>
    </row>
    <row r="13" spans="1:31" ht="15.75" thickBot="1" x14ac:dyDescent="0.3">
      <c r="A13" s="66" t="s">
        <v>249</v>
      </c>
      <c r="B13" s="67">
        <v>212</v>
      </c>
      <c r="C13" s="68">
        <v>6</v>
      </c>
      <c r="D13" s="69" t="s">
        <v>351</v>
      </c>
      <c r="E13" s="70">
        <v>452</v>
      </c>
      <c r="F13" s="70">
        <v>446</v>
      </c>
      <c r="G13" s="73">
        <v>-6</v>
      </c>
      <c r="H13" s="69" t="s">
        <v>434</v>
      </c>
      <c r="I13" s="90">
        <v>-1.35E-2</v>
      </c>
      <c r="J13" s="71">
        <f t="shared" si="0"/>
        <v>5128648</v>
      </c>
      <c r="K13" s="71">
        <f t="shared" si="1"/>
        <v>5300048</v>
      </c>
      <c r="L13" s="71">
        <v>171400</v>
      </c>
      <c r="M13" s="90">
        <v>3.2300000000000002E-2</v>
      </c>
      <c r="N13" s="71">
        <v>69059</v>
      </c>
      <c r="O13" s="71">
        <v>60121</v>
      </c>
      <c r="P13" s="71">
        <v>60736</v>
      </c>
      <c r="Q13" s="71">
        <v>615</v>
      </c>
      <c r="R13" s="71">
        <v>2336</v>
      </c>
      <c r="S13" s="90">
        <v>5.8000000000000003E-2</v>
      </c>
      <c r="T13" s="90">
        <v>5.8000000000000003E-2</v>
      </c>
      <c r="U13" s="68">
        <v>26</v>
      </c>
      <c r="V13" s="68">
        <v>26</v>
      </c>
      <c r="W13" s="90">
        <v>-5.0000000000000001E-3</v>
      </c>
      <c r="X13" s="71">
        <v>4292124</v>
      </c>
      <c r="Y13" s="71">
        <v>450277</v>
      </c>
      <c r="Z13" s="71">
        <v>112569</v>
      </c>
      <c r="AA13" s="71">
        <v>11150</v>
      </c>
      <c r="AB13" s="71" t="s">
        <v>435</v>
      </c>
      <c r="AC13" s="68" t="s">
        <v>435</v>
      </c>
      <c r="AD13" s="71">
        <v>433928</v>
      </c>
      <c r="AE13" s="71">
        <v>5300048</v>
      </c>
    </row>
    <row r="14" spans="1:31" ht="15.75" thickBot="1" x14ac:dyDescent="0.3">
      <c r="A14" s="66" t="s">
        <v>381</v>
      </c>
      <c r="B14" s="67">
        <v>213</v>
      </c>
      <c r="C14" s="68">
        <v>4</v>
      </c>
      <c r="D14" s="69" t="s">
        <v>354</v>
      </c>
      <c r="E14" s="70">
        <v>663</v>
      </c>
      <c r="F14" s="70">
        <v>568</v>
      </c>
      <c r="G14" s="73">
        <v>-95</v>
      </c>
      <c r="H14" s="69" t="s">
        <v>436</v>
      </c>
      <c r="I14" s="90">
        <v>-0.1673</v>
      </c>
      <c r="J14" s="71">
        <f t="shared" si="0"/>
        <v>12127064</v>
      </c>
      <c r="K14" s="71">
        <f t="shared" si="1"/>
        <v>11604564</v>
      </c>
      <c r="L14" s="71">
        <v>-522500</v>
      </c>
      <c r="M14" s="90">
        <v>-4.4999999999999998E-2</v>
      </c>
      <c r="N14" s="71">
        <v>242582</v>
      </c>
      <c r="O14" s="71">
        <v>756138</v>
      </c>
      <c r="P14" s="71">
        <v>574656</v>
      </c>
      <c r="Q14" s="71">
        <v>-181482</v>
      </c>
      <c r="R14" s="71">
        <v>2336</v>
      </c>
      <c r="S14" s="90">
        <v>0.49299999999999999</v>
      </c>
      <c r="T14" s="90">
        <v>0.433</v>
      </c>
      <c r="U14" s="68">
        <v>327</v>
      </c>
      <c r="V14" s="68">
        <v>246</v>
      </c>
      <c r="W14" s="90">
        <v>-0.248</v>
      </c>
      <c r="X14" s="71">
        <v>5417887</v>
      </c>
      <c r="Y14" s="71">
        <v>1575759</v>
      </c>
      <c r="Z14" s="71">
        <v>2964289</v>
      </c>
      <c r="AA14" s="71">
        <v>180961</v>
      </c>
      <c r="AB14" s="71">
        <v>119000</v>
      </c>
      <c r="AC14" s="68" t="s">
        <v>435</v>
      </c>
      <c r="AD14" s="71">
        <v>1346668</v>
      </c>
      <c r="AE14" s="71">
        <v>11604564</v>
      </c>
    </row>
    <row r="15" spans="1:31" ht="15.75" thickBot="1" x14ac:dyDescent="0.3">
      <c r="A15" s="66" t="s">
        <v>252</v>
      </c>
      <c r="B15" s="67">
        <v>347</v>
      </c>
      <c r="C15" s="68">
        <v>5</v>
      </c>
      <c r="D15" s="69" t="s">
        <v>355</v>
      </c>
      <c r="E15" s="70">
        <v>401</v>
      </c>
      <c r="F15" s="70">
        <v>359</v>
      </c>
      <c r="G15" s="73">
        <v>-42</v>
      </c>
      <c r="H15" s="69" t="s">
        <v>434</v>
      </c>
      <c r="I15" s="90">
        <v>-0.11700000000000001</v>
      </c>
      <c r="J15" s="71">
        <f t="shared" si="0"/>
        <v>6283160</v>
      </c>
      <c r="K15" s="71">
        <f t="shared" si="1"/>
        <v>6155160</v>
      </c>
      <c r="L15" s="71">
        <v>-128000</v>
      </c>
      <c r="M15" s="90">
        <v>-2.06E-2</v>
      </c>
      <c r="N15" s="71">
        <v>178098</v>
      </c>
      <c r="O15" s="71">
        <v>397724</v>
      </c>
      <c r="P15" s="71">
        <v>429168</v>
      </c>
      <c r="Q15" s="71">
        <v>31444</v>
      </c>
      <c r="R15" s="71">
        <v>2283</v>
      </c>
      <c r="S15" s="90">
        <v>0.42899999999999999</v>
      </c>
      <c r="T15" s="90">
        <v>0.52400000000000002</v>
      </c>
      <c r="U15" s="68">
        <v>172</v>
      </c>
      <c r="V15" s="68">
        <v>188</v>
      </c>
      <c r="W15" s="90">
        <v>9.4E-2</v>
      </c>
      <c r="X15" s="71">
        <v>2993359</v>
      </c>
      <c r="Y15" s="71">
        <v>1163075</v>
      </c>
      <c r="Z15" s="71">
        <v>225139</v>
      </c>
      <c r="AA15" s="71">
        <v>162782</v>
      </c>
      <c r="AB15" s="71" t="s">
        <v>435</v>
      </c>
      <c r="AC15" s="68" t="s">
        <v>435</v>
      </c>
      <c r="AD15" s="71">
        <v>1610805</v>
      </c>
      <c r="AE15" s="71">
        <v>6155160</v>
      </c>
    </row>
    <row r="16" spans="1:31" ht="15.75" thickBot="1" x14ac:dyDescent="0.3">
      <c r="A16" s="66" t="s">
        <v>253</v>
      </c>
      <c r="B16" s="67">
        <v>404</v>
      </c>
      <c r="C16" s="68">
        <v>5</v>
      </c>
      <c r="D16" s="69" t="s">
        <v>354</v>
      </c>
      <c r="E16" s="70">
        <v>475</v>
      </c>
      <c r="F16" s="70">
        <v>436</v>
      </c>
      <c r="G16" s="73">
        <v>-39</v>
      </c>
      <c r="H16" s="69" t="s">
        <v>434</v>
      </c>
      <c r="I16" s="90">
        <v>-8.9399999999999993E-2</v>
      </c>
      <c r="J16" s="71">
        <f t="shared" si="0"/>
        <v>8006691</v>
      </c>
      <c r="K16" s="71">
        <f t="shared" si="1"/>
        <v>7822891</v>
      </c>
      <c r="L16" s="71">
        <v>-183800</v>
      </c>
      <c r="M16" s="90">
        <v>-2.3599999999999999E-2</v>
      </c>
      <c r="N16" s="71">
        <v>250337</v>
      </c>
      <c r="O16" s="71">
        <v>702954</v>
      </c>
      <c r="P16" s="71">
        <v>637728</v>
      </c>
      <c r="Q16" s="71">
        <v>-65226</v>
      </c>
      <c r="R16" s="71">
        <v>2336</v>
      </c>
      <c r="S16" s="90">
        <v>0.64</v>
      </c>
      <c r="T16" s="90">
        <v>0.626</v>
      </c>
      <c r="U16" s="68">
        <v>304</v>
      </c>
      <c r="V16" s="68">
        <v>273</v>
      </c>
      <c r="W16" s="90">
        <v>-0.10199999999999999</v>
      </c>
      <c r="X16" s="71">
        <v>4680861</v>
      </c>
      <c r="Y16" s="71">
        <v>1350621</v>
      </c>
      <c r="Z16" s="71">
        <v>450277</v>
      </c>
      <c r="AA16" s="71">
        <v>197696</v>
      </c>
      <c r="AB16" s="71">
        <v>51000</v>
      </c>
      <c r="AC16" s="68" t="s">
        <v>435</v>
      </c>
      <c r="AD16" s="71">
        <v>1092436</v>
      </c>
      <c r="AE16" s="71">
        <v>7822891</v>
      </c>
    </row>
    <row r="17" spans="1:31" ht="30.75" thickBot="1" x14ac:dyDescent="0.3">
      <c r="A17" s="66" t="s">
        <v>254</v>
      </c>
      <c r="B17" s="67">
        <v>296</v>
      </c>
      <c r="C17" s="68">
        <v>1</v>
      </c>
      <c r="D17" s="69" t="s">
        <v>351</v>
      </c>
      <c r="E17" s="70">
        <v>467</v>
      </c>
      <c r="F17" s="70">
        <v>485</v>
      </c>
      <c r="G17" s="68">
        <v>18</v>
      </c>
      <c r="H17" s="69" t="s">
        <v>434</v>
      </c>
      <c r="I17" s="90">
        <v>3.7100000000000001E-2</v>
      </c>
      <c r="J17" s="71">
        <f t="shared" si="0"/>
        <v>7876227</v>
      </c>
      <c r="K17" s="71">
        <f t="shared" si="1"/>
        <v>7964627</v>
      </c>
      <c r="L17" s="71">
        <v>88400</v>
      </c>
      <c r="M17" s="90">
        <v>1.12E-2</v>
      </c>
      <c r="N17" s="71">
        <v>226371</v>
      </c>
      <c r="O17" s="71">
        <v>494842</v>
      </c>
      <c r="P17" s="71">
        <v>422816</v>
      </c>
      <c r="Q17" s="71">
        <v>-72026</v>
      </c>
      <c r="R17" s="71">
        <v>2336</v>
      </c>
      <c r="S17" s="90">
        <v>0.45800000000000002</v>
      </c>
      <c r="T17" s="90">
        <v>0.373</v>
      </c>
      <c r="U17" s="68">
        <v>214</v>
      </c>
      <c r="V17" s="68">
        <v>181</v>
      </c>
      <c r="W17" s="90">
        <v>-0.155</v>
      </c>
      <c r="X17" s="71">
        <v>4663550</v>
      </c>
      <c r="Y17" s="71">
        <v>450277</v>
      </c>
      <c r="Z17" s="71">
        <v>1801108</v>
      </c>
      <c r="AA17" s="71">
        <v>219915</v>
      </c>
      <c r="AB17" s="71" t="s">
        <v>435</v>
      </c>
      <c r="AC17" s="71">
        <v>112569</v>
      </c>
      <c r="AD17" s="71">
        <v>717208</v>
      </c>
      <c r="AE17" s="71">
        <v>7964627</v>
      </c>
    </row>
    <row r="18" spans="1:31" ht="15.75" thickBot="1" x14ac:dyDescent="0.3">
      <c r="A18" s="66" t="s">
        <v>255</v>
      </c>
      <c r="B18" s="67">
        <v>219</v>
      </c>
      <c r="C18" s="68">
        <v>5</v>
      </c>
      <c r="D18" s="69" t="s">
        <v>351</v>
      </c>
      <c r="E18" s="70">
        <v>247</v>
      </c>
      <c r="F18" s="70">
        <v>231</v>
      </c>
      <c r="G18" s="73">
        <v>-16</v>
      </c>
      <c r="H18" s="69" t="s">
        <v>434</v>
      </c>
      <c r="I18" s="90">
        <v>-6.93E-2</v>
      </c>
      <c r="J18" s="71">
        <f t="shared" si="0"/>
        <v>4320812</v>
      </c>
      <c r="K18" s="71">
        <f t="shared" si="1"/>
        <v>4292512</v>
      </c>
      <c r="L18" s="71">
        <v>-28300</v>
      </c>
      <c r="M18" s="90">
        <v>-6.6E-3</v>
      </c>
      <c r="N18" s="71">
        <v>124450</v>
      </c>
      <c r="O18" s="71">
        <v>286731</v>
      </c>
      <c r="P18" s="71">
        <v>240608</v>
      </c>
      <c r="Q18" s="71">
        <v>-46123</v>
      </c>
      <c r="R18" s="71">
        <v>2336</v>
      </c>
      <c r="S18" s="90">
        <v>0.502</v>
      </c>
      <c r="T18" s="90">
        <v>0.44600000000000001</v>
      </c>
      <c r="U18" s="68">
        <v>124</v>
      </c>
      <c r="V18" s="68">
        <v>103</v>
      </c>
      <c r="W18" s="90">
        <v>-0.16900000000000001</v>
      </c>
      <c r="X18" s="71">
        <v>2729943</v>
      </c>
      <c r="Y18" s="71">
        <v>900344</v>
      </c>
      <c r="Z18" s="71">
        <v>112569</v>
      </c>
      <c r="AA18" s="71">
        <v>104744</v>
      </c>
      <c r="AB18" s="71">
        <v>51000</v>
      </c>
      <c r="AC18" s="68" t="s">
        <v>435</v>
      </c>
      <c r="AD18" s="71">
        <v>393912</v>
      </c>
      <c r="AE18" s="71">
        <v>4292512</v>
      </c>
    </row>
    <row r="19" spans="1:31" ht="15.75" thickBot="1" x14ac:dyDescent="0.3">
      <c r="A19" s="66" t="s">
        <v>256</v>
      </c>
      <c r="B19" s="67">
        <v>220</v>
      </c>
      <c r="C19" s="68">
        <v>5</v>
      </c>
      <c r="D19" s="69" t="s">
        <v>351</v>
      </c>
      <c r="E19" s="70">
        <v>284</v>
      </c>
      <c r="F19" s="70">
        <v>279</v>
      </c>
      <c r="G19" s="73">
        <v>-5</v>
      </c>
      <c r="H19" s="69" t="s">
        <v>434</v>
      </c>
      <c r="I19" s="90">
        <v>-1.7899999999999999E-2</v>
      </c>
      <c r="J19" s="71">
        <f t="shared" si="0"/>
        <v>4955587</v>
      </c>
      <c r="K19" s="71">
        <f t="shared" si="1"/>
        <v>4932887</v>
      </c>
      <c r="L19" s="71">
        <v>-22700</v>
      </c>
      <c r="M19" s="90">
        <v>-4.5999999999999999E-3</v>
      </c>
      <c r="N19" s="71">
        <v>145949</v>
      </c>
      <c r="O19" s="71">
        <v>286731</v>
      </c>
      <c r="P19" s="71">
        <v>280320</v>
      </c>
      <c r="Q19" s="71">
        <v>-6411</v>
      </c>
      <c r="R19" s="71">
        <v>2336</v>
      </c>
      <c r="S19" s="90">
        <v>0.437</v>
      </c>
      <c r="T19" s="90">
        <v>0.43</v>
      </c>
      <c r="U19" s="68">
        <v>124</v>
      </c>
      <c r="V19" s="68">
        <v>120</v>
      </c>
      <c r="W19" s="90">
        <v>-3.3000000000000002E-2</v>
      </c>
      <c r="X19" s="71">
        <v>3067650</v>
      </c>
      <c r="Y19" s="71">
        <v>1012913</v>
      </c>
      <c r="Z19" s="71">
        <v>225139</v>
      </c>
      <c r="AA19" s="71">
        <v>126507</v>
      </c>
      <c r="AB19" s="71">
        <v>91800</v>
      </c>
      <c r="AC19" s="68" t="s">
        <v>435</v>
      </c>
      <c r="AD19" s="71">
        <v>408878</v>
      </c>
      <c r="AE19" s="71">
        <v>4932887</v>
      </c>
    </row>
    <row r="20" spans="1:31" ht="15.75" thickBot="1" x14ac:dyDescent="0.3">
      <c r="A20" s="66" t="s">
        <v>257</v>
      </c>
      <c r="B20" s="67">
        <v>221</v>
      </c>
      <c r="C20" s="68">
        <v>7</v>
      </c>
      <c r="D20" s="69" t="s">
        <v>351</v>
      </c>
      <c r="E20" s="70">
        <v>313</v>
      </c>
      <c r="F20" s="70">
        <v>305</v>
      </c>
      <c r="G20" s="68">
        <v>-8</v>
      </c>
      <c r="H20" s="69" t="s">
        <v>434</v>
      </c>
      <c r="I20" s="90">
        <v>-2.6200000000000001E-2</v>
      </c>
      <c r="J20" s="71">
        <f t="shared" si="0"/>
        <v>4481531</v>
      </c>
      <c r="K20" s="71">
        <f t="shared" si="1"/>
        <v>4642531</v>
      </c>
      <c r="L20" s="71">
        <v>161000</v>
      </c>
      <c r="M20" s="90">
        <v>3.5000000000000003E-2</v>
      </c>
      <c r="N20" s="71">
        <v>231674</v>
      </c>
      <c r="O20" s="71">
        <v>469407</v>
      </c>
      <c r="P20" s="71">
        <v>476544</v>
      </c>
      <c r="Q20" s="71">
        <v>7137</v>
      </c>
      <c r="R20" s="71">
        <v>2336</v>
      </c>
      <c r="S20" s="90">
        <v>0.64900000000000002</v>
      </c>
      <c r="T20" s="90">
        <v>0.66900000000000004</v>
      </c>
      <c r="U20" s="68">
        <v>203</v>
      </c>
      <c r="V20" s="68">
        <v>204</v>
      </c>
      <c r="W20" s="90">
        <v>5.0000000000000001E-3</v>
      </c>
      <c r="X20" s="71">
        <v>3607820</v>
      </c>
      <c r="Y20" s="71">
        <v>337708</v>
      </c>
      <c r="Z20" s="71">
        <v>15350</v>
      </c>
      <c r="AA20" s="71">
        <v>138297</v>
      </c>
      <c r="AB20" s="71">
        <v>64600</v>
      </c>
      <c r="AC20" s="68" t="s">
        <v>435</v>
      </c>
      <c r="AD20" s="71">
        <v>478756</v>
      </c>
      <c r="AE20" s="71">
        <v>4642531</v>
      </c>
    </row>
    <row r="21" spans="1:31" ht="15.75" thickBot="1" x14ac:dyDescent="0.3">
      <c r="A21" s="66" t="s">
        <v>258</v>
      </c>
      <c r="B21" s="67">
        <v>247</v>
      </c>
      <c r="C21" s="68">
        <v>7</v>
      </c>
      <c r="D21" s="69" t="s">
        <v>351</v>
      </c>
      <c r="E21" s="70">
        <v>267</v>
      </c>
      <c r="F21" s="70">
        <v>232</v>
      </c>
      <c r="G21" s="73">
        <v>-35</v>
      </c>
      <c r="H21" s="69" t="s">
        <v>434</v>
      </c>
      <c r="I21" s="90">
        <v>-0.15090000000000001</v>
      </c>
      <c r="J21" s="71">
        <f t="shared" si="0"/>
        <v>4683069</v>
      </c>
      <c r="K21" s="71">
        <f t="shared" si="1"/>
        <v>4631469</v>
      </c>
      <c r="L21" s="71">
        <v>-51600</v>
      </c>
      <c r="M21" s="90">
        <v>-1.15E-2</v>
      </c>
      <c r="N21" s="71">
        <v>204776</v>
      </c>
      <c r="O21" s="71">
        <v>413910</v>
      </c>
      <c r="P21" s="71">
        <v>432160</v>
      </c>
      <c r="Q21" s="71">
        <v>18250</v>
      </c>
      <c r="R21" s="71">
        <v>2349</v>
      </c>
      <c r="S21" s="90">
        <v>0.67</v>
      </c>
      <c r="T21" s="90">
        <v>0.79300000000000004</v>
      </c>
      <c r="U21" s="68">
        <v>179</v>
      </c>
      <c r="V21" s="68">
        <v>184</v>
      </c>
      <c r="W21" s="90">
        <v>2.8000000000000001E-2</v>
      </c>
      <c r="X21" s="71">
        <v>2767536</v>
      </c>
      <c r="Y21" s="71">
        <v>825368</v>
      </c>
      <c r="Z21" s="71">
        <v>5117</v>
      </c>
      <c r="AA21" s="71">
        <v>105196</v>
      </c>
      <c r="AB21" s="71">
        <v>64600</v>
      </c>
      <c r="AC21" s="71">
        <v>112569</v>
      </c>
      <c r="AD21" s="71">
        <v>751083</v>
      </c>
      <c r="AE21" s="71">
        <v>4631469</v>
      </c>
    </row>
    <row r="22" spans="1:31" ht="30.75" customHeight="1" thickBot="1" x14ac:dyDescent="0.3">
      <c r="A22" s="66" t="s">
        <v>35</v>
      </c>
      <c r="B22" s="67">
        <v>360</v>
      </c>
      <c r="C22" s="68">
        <v>6</v>
      </c>
      <c r="D22" s="69" t="s">
        <v>354</v>
      </c>
      <c r="E22" s="70">
        <v>339</v>
      </c>
      <c r="F22" s="70">
        <v>355</v>
      </c>
      <c r="G22" s="68">
        <v>16</v>
      </c>
      <c r="H22" s="69" t="s">
        <v>434</v>
      </c>
      <c r="I22" s="90">
        <v>4.5100000000000001E-2</v>
      </c>
      <c r="J22" s="71">
        <f t="shared" si="0"/>
        <v>5355551</v>
      </c>
      <c r="K22" s="71">
        <f t="shared" si="1"/>
        <v>5642051</v>
      </c>
      <c r="L22" s="71">
        <v>286500</v>
      </c>
      <c r="M22" s="90">
        <v>5.1200000000000002E-2</v>
      </c>
      <c r="N22" s="71">
        <v>85519</v>
      </c>
      <c r="O22" s="71">
        <v>145678</v>
      </c>
      <c r="P22" s="71">
        <v>156152</v>
      </c>
      <c r="Q22" s="71">
        <v>10474</v>
      </c>
      <c r="R22" s="71">
        <v>2331</v>
      </c>
      <c r="S22" s="90">
        <v>0.186</v>
      </c>
      <c r="T22" s="90">
        <v>0.189</v>
      </c>
      <c r="U22" s="68">
        <v>63</v>
      </c>
      <c r="V22" s="68">
        <v>67</v>
      </c>
      <c r="W22" s="90">
        <v>6.5000000000000002E-2</v>
      </c>
      <c r="X22" s="71">
        <v>4174238</v>
      </c>
      <c r="Y22" s="71">
        <v>450277</v>
      </c>
      <c r="Z22" s="71">
        <v>112569</v>
      </c>
      <c r="AA22" s="71">
        <v>8875</v>
      </c>
      <c r="AB22" s="71" t="s">
        <v>435</v>
      </c>
      <c r="AC22" s="68" t="s">
        <v>435</v>
      </c>
      <c r="AD22" s="71">
        <v>896092</v>
      </c>
      <c r="AE22" s="71">
        <v>5642051</v>
      </c>
    </row>
    <row r="23" spans="1:31" ht="15.75" thickBot="1" x14ac:dyDescent="0.3">
      <c r="A23" s="66" t="s">
        <v>260</v>
      </c>
      <c r="B23" s="67">
        <v>454</v>
      </c>
      <c r="C23" s="68">
        <v>1</v>
      </c>
      <c r="D23" s="69" t="s">
        <v>356</v>
      </c>
      <c r="E23" s="70">
        <v>736</v>
      </c>
      <c r="F23" s="70">
        <v>640</v>
      </c>
      <c r="G23" s="73">
        <v>-96</v>
      </c>
      <c r="H23" s="69" t="s">
        <v>434</v>
      </c>
      <c r="I23" s="90">
        <v>-0.15</v>
      </c>
      <c r="J23" s="71">
        <f t="shared" si="0"/>
        <v>15862969</v>
      </c>
      <c r="K23" s="71">
        <f t="shared" si="1"/>
        <v>15425869</v>
      </c>
      <c r="L23" s="71">
        <v>-437100</v>
      </c>
      <c r="M23" s="90">
        <v>-2.8400000000000002E-2</v>
      </c>
      <c r="N23" s="71">
        <v>449193</v>
      </c>
      <c r="O23" s="71">
        <v>1405907</v>
      </c>
      <c r="P23" s="71">
        <v>1189024</v>
      </c>
      <c r="Q23" s="71">
        <v>-216883</v>
      </c>
      <c r="R23" s="71">
        <v>2341</v>
      </c>
      <c r="S23" s="90">
        <v>0.82599999999999996</v>
      </c>
      <c r="T23" s="90">
        <v>0.79400000000000004</v>
      </c>
      <c r="U23" s="68">
        <v>608</v>
      </c>
      <c r="V23" s="68">
        <v>508</v>
      </c>
      <c r="W23" s="90">
        <v>-0.16400000000000001</v>
      </c>
      <c r="X23" s="71">
        <v>5672539</v>
      </c>
      <c r="Y23" s="71">
        <v>3073899</v>
      </c>
      <c r="Z23" s="71">
        <v>1717897</v>
      </c>
      <c r="AA23" s="71">
        <v>290198</v>
      </c>
      <c r="AB23" s="71">
        <v>65000</v>
      </c>
      <c r="AC23" s="68" t="s">
        <v>435</v>
      </c>
      <c r="AD23" s="71">
        <v>4606336</v>
      </c>
      <c r="AE23" s="71">
        <v>15425869</v>
      </c>
    </row>
    <row r="24" spans="1:31" ht="15.75" thickBot="1" x14ac:dyDescent="0.3">
      <c r="A24" s="66" t="s">
        <v>261</v>
      </c>
      <c r="B24" s="67">
        <v>224</v>
      </c>
      <c r="C24" s="68">
        <v>1</v>
      </c>
      <c r="D24" s="69" t="s">
        <v>351</v>
      </c>
      <c r="E24" s="70">
        <v>307</v>
      </c>
      <c r="F24" s="70">
        <v>300</v>
      </c>
      <c r="G24" s="73">
        <v>-7</v>
      </c>
      <c r="H24" s="69" t="s">
        <v>434</v>
      </c>
      <c r="I24" s="90">
        <v>-2.3300000000000001E-2</v>
      </c>
      <c r="J24" s="71">
        <f t="shared" si="0"/>
        <v>5498935</v>
      </c>
      <c r="K24" s="71">
        <f t="shared" si="1"/>
        <v>5270935</v>
      </c>
      <c r="L24" s="71">
        <v>-228000</v>
      </c>
      <c r="M24" s="90">
        <v>-4.2999999999999997E-2</v>
      </c>
      <c r="N24" s="71">
        <v>158883</v>
      </c>
      <c r="O24" s="71">
        <v>316792</v>
      </c>
      <c r="P24" s="71">
        <v>306016</v>
      </c>
      <c r="Q24" s="71">
        <v>-10776</v>
      </c>
      <c r="R24" s="71">
        <v>2336</v>
      </c>
      <c r="S24" s="90">
        <v>0.44600000000000001</v>
      </c>
      <c r="T24" s="90">
        <v>0.437</v>
      </c>
      <c r="U24" s="68">
        <v>137</v>
      </c>
      <c r="V24" s="68">
        <v>131</v>
      </c>
      <c r="W24" s="90">
        <v>-4.2999999999999997E-2</v>
      </c>
      <c r="X24" s="71">
        <v>3514047</v>
      </c>
      <c r="Y24" s="71">
        <v>450277</v>
      </c>
      <c r="Z24" s="71">
        <v>337708</v>
      </c>
      <c r="AA24" s="71">
        <v>136028</v>
      </c>
      <c r="AB24" s="71">
        <v>91800</v>
      </c>
      <c r="AC24" s="68" t="s">
        <v>435</v>
      </c>
      <c r="AD24" s="71">
        <v>741075</v>
      </c>
      <c r="AE24" s="71">
        <v>5270935</v>
      </c>
    </row>
    <row r="25" spans="1:31" ht="15.75" thickBot="1" x14ac:dyDescent="0.3">
      <c r="A25" s="66" t="s">
        <v>262</v>
      </c>
      <c r="B25" s="67">
        <v>442</v>
      </c>
      <c r="C25" s="68">
        <v>1</v>
      </c>
      <c r="D25" s="69" t="s">
        <v>356</v>
      </c>
      <c r="E25" s="70">
        <v>1520</v>
      </c>
      <c r="F25" s="70">
        <v>1500</v>
      </c>
      <c r="G25" s="73">
        <v>-20</v>
      </c>
      <c r="H25" s="69" t="s">
        <v>434</v>
      </c>
      <c r="I25" s="90">
        <v>-1.3299999999999999E-2</v>
      </c>
      <c r="J25" s="71">
        <f t="shared" si="0"/>
        <v>21456851</v>
      </c>
      <c r="K25" s="71">
        <f t="shared" si="1"/>
        <v>21191551</v>
      </c>
      <c r="L25" s="71">
        <v>-265300</v>
      </c>
      <c r="M25" s="90">
        <v>-1.2500000000000001E-2</v>
      </c>
      <c r="N25" s="71">
        <v>790225</v>
      </c>
      <c r="O25" s="71">
        <v>2002493</v>
      </c>
      <c r="P25" s="71">
        <v>1976256</v>
      </c>
      <c r="Q25" s="71">
        <v>-26237</v>
      </c>
      <c r="R25" s="71">
        <v>2336</v>
      </c>
      <c r="S25" s="90">
        <v>0.56999999999999995</v>
      </c>
      <c r="T25" s="90">
        <v>0.56399999999999995</v>
      </c>
      <c r="U25" s="68">
        <v>866</v>
      </c>
      <c r="V25" s="68">
        <v>846</v>
      </c>
      <c r="W25" s="90">
        <v>-2.3E-2</v>
      </c>
      <c r="X25" s="71">
        <v>10229727</v>
      </c>
      <c r="Y25" s="71">
        <v>2626581</v>
      </c>
      <c r="Z25" s="71">
        <v>3750587</v>
      </c>
      <c r="AA25" s="71">
        <v>477889</v>
      </c>
      <c r="AB25" s="71">
        <v>80000</v>
      </c>
      <c r="AC25" s="68" t="s">
        <v>435</v>
      </c>
      <c r="AD25" s="71">
        <v>4026767</v>
      </c>
      <c r="AE25" s="71">
        <v>21191551</v>
      </c>
    </row>
    <row r="26" spans="1:31" ht="15.75" thickBot="1" x14ac:dyDescent="0.3">
      <c r="A26" s="66" t="s">
        <v>263</v>
      </c>
      <c r="B26" s="67">
        <v>455</v>
      </c>
      <c r="C26" s="68">
        <v>4</v>
      </c>
      <c r="D26" s="69" t="s">
        <v>352</v>
      </c>
      <c r="E26" s="70">
        <v>557</v>
      </c>
      <c r="F26" s="70">
        <v>696</v>
      </c>
      <c r="G26" s="68">
        <v>139</v>
      </c>
      <c r="H26" s="69" t="s">
        <v>434</v>
      </c>
      <c r="I26" s="90">
        <v>0.19969999999999999</v>
      </c>
      <c r="J26" s="71">
        <f t="shared" si="0"/>
        <v>11029481</v>
      </c>
      <c r="K26" s="71">
        <f t="shared" si="1"/>
        <v>12529481</v>
      </c>
      <c r="L26" s="71">
        <v>1500000</v>
      </c>
      <c r="M26" s="90">
        <v>0.12</v>
      </c>
      <c r="N26" s="71">
        <v>362440</v>
      </c>
      <c r="O26" s="71">
        <v>763075</v>
      </c>
      <c r="P26" s="71">
        <v>904032</v>
      </c>
      <c r="Q26" s="71">
        <v>140957</v>
      </c>
      <c r="R26" s="71">
        <v>2336</v>
      </c>
      <c r="S26" s="90">
        <v>0.59199999999999997</v>
      </c>
      <c r="T26" s="90">
        <v>0.55600000000000005</v>
      </c>
      <c r="U26" s="68">
        <v>330</v>
      </c>
      <c r="V26" s="68">
        <v>387</v>
      </c>
      <c r="W26" s="90">
        <v>0.17299999999999999</v>
      </c>
      <c r="X26" s="71">
        <v>6311654</v>
      </c>
      <c r="Y26" s="71">
        <v>1705856</v>
      </c>
      <c r="Z26" s="71">
        <v>952721</v>
      </c>
      <c r="AA26" s="71">
        <v>315590</v>
      </c>
      <c r="AB26" s="71">
        <v>60000</v>
      </c>
      <c r="AC26" s="68" t="s">
        <v>435</v>
      </c>
      <c r="AD26" s="71">
        <v>3183660</v>
      </c>
      <c r="AE26" s="71">
        <v>12529481</v>
      </c>
    </row>
    <row r="27" spans="1:31" ht="15.75" thickBot="1" x14ac:dyDescent="0.3">
      <c r="A27" s="66" t="s">
        <v>264</v>
      </c>
      <c r="B27" s="67">
        <v>405</v>
      </c>
      <c r="C27" s="68">
        <v>3</v>
      </c>
      <c r="D27" s="69" t="s">
        <v>355</v>
      </c>
      <c r="E27" s="70">
        <v>1510</v>
      </c>
      <c r="F27" s="70">
        <v>1466</v>
      </c>
      <c r="G27" s="73">
        <v>-44</v>
      </c>
      <c r="H27" s="69" t="s">
        <v>434</v>
      </c>
      <c r="I27" s="90">
        <v>-0.03</v>
      </c>
      <c r="J27" s="71">
        <f t="shared" si="0"/>
        <v>16637644</v>
      </c>
      <c r="K27" s="71">
        <f t="shared" si="1"/>
        <v>16161544</v>
      </c>
      <c r="L27" s="71">
        <v>-476100</v>
      </c>
      <c r="M27" s="90">
        <v>-3.0099999999999998E-2</v>
      </c>
      <c r="N27" s="71">
        <v>266540</v>
      </c>
      <c r="O27" s="71">
        <v>337603</v>
      </c>
      <c r="P27" s="71">
        <v>380768</v>
      </c>
      <c r="Q27" s="71">
        <v>43165</v>
      </c>
      <c r="R27" s="71">
        <v>2336</v>
      </c>
      <c r="S27" s="90">
        <v>9.7000000000000003E-2</v>
      </c>
      <c r="T27" s="90">
        <v>0.111</v>
      </c>
      <c r="U27" s="68">
        <v>146</v>
      </c>
      <c r="V27" s="68">
        <v>163</v>
      </c>
      <c r="W27" s="90">
        <v>0.115</v>
      </c>
      <c r="X27" s="71">
        <v>9939688</v>
      </c>
      <c r="Y27" s="71">
        <v>2026141</v>
      </c>
      <c r="Z27" s="71">
        <v>787985</v>
      </c>
      <c r="AA27" s="71">
        <v>36650</v>
      </c>
      <c r="AB27" s="71" t="s">
        <v>435</v>
      </c>
      <c r="AC27" s="71">
        <v>337707</v>
      </c>
      <c r="AD27" s="71">
        <v>3033373</v>
      </c>
      <c r="AE27" s="71">
        <v>16161544</v>
      </c>
    </row>
    <row r="28" spans="1:31" ht="18.75" customHeight="1" thickBot="1" x14ac:dyDescent="0.3">
      <c r="A28" s="66" t="s">
        <v>265</v>
      </c>
      <c r="B28" s="67">
        <v>349</v>
      </c>
      <c r="C28" s="68">
        <v>4</v>
      </c>
      <c r="D28" s="69" t="s">
        <v>351</v>
      </c>
      <c r="E28" s="70">
        <v>492</v>
      </c>
      <c r="F28" s="70">
        <v>452</v>
      </c>
      <c r="G28" s="68">
        <v>-40</v>
      </c>
      <c r="H28" s="69" t="s">
        <v>434</v>
      </c>
      <c r="I28" s="90">
        <v>-8.8499999999999995E-2</v>
      </c>
      <c r="J28" s="71">
        <f t="shared" si="0"/>
        <v>8686317</v>
      </c>
      <c r="K28" s="71">
        <f t="shared" si="1"/>
        <v>8318217</v>
      </c>
      <c r="L28" s="71">
        <v>-368100</v>
      </c>
      <c r="M28" s="90">
        <v>-4.4299999999999999E-2</v>
      </c>
      <c r="N28" s="71">
        <v>226138</v>
      </c>
      <c r="O28" s="71">
        <v>460157</v>
      </c>
      <c r="P28" s="71">
        <v>429824</v>
      </c>
      <c r="Q28" s="71">
        <v>-30333</v>
      </c>
      <c r="R28" s="71">
        <v>2336</v>
      </c>
      <c r="S28" s="90">
        <v>0.40400000000000003</v>
      </c>
      <c r="T28" s="90">
        <v>0.40699999999999997</v>
      </c>
      <c r="U28" s="68">
        <v>199</v>
      </c>
      <c r="V28" s="68">
        <v>184</v>
      </c>
      <c r="W28" s="90">
        <v>-7.5999999999999998E-2</v>
      </c>
      <c r="X28" s="71">
        <v>4929841</v>
      </c>
      <c r="Y28" s="71">
        <v>1012913</v>
      </c>
      <c r="Z28" s="71">
        <v>1463400</v>
      </c>
      <c r="AA28" s="71">
        <v>204953</v>
      </c>
      <c r="AB28" s="71" t="s">
        <v>435</v>
      </c>
      <c r="AC28" s="71" t="s">
        <v>435</v>
      </c>
      <c r="AD28" s="71">
        <v>707110</v>
      </c>
      <c r="AE28" s="71">
        <v>8318217</v>
      </c>
    </row>
    <row r="29" spans="1:31" ht="18.75" customHeight="1" thickBot="1" x14ac:dyDescent="0.3">
      <c r="A29" s="66" t="s">
        <v>266</v>
      </c>
      <c r="B29" s="67">
        <v>231</v>
      </c>
      <c r="C29" s="68">
        <v>7</v>
      </c>
      <c r="D29" s="69" t="s">
        <v>351</v>
      </c>
      <c r="E29" s="70">
        <v>229</v>
      </c>
      <c r="F29" s="70">
        <v>223</v>
      </c>
      <c r="G29" s="68">
        <v>-6</v>
      </c>
      <c r="H29" s="69" t="s">
        <v>434</v>
      </c>
      <c r="I29" s="90">
        <v>-2.69E-2</v>
      </c>
      <c r="J29" s="71">
        <f t="shared" si="0"/>
        <v>4257657</v>
      </c>
      <c r="K29" s="71">
        <f t="shared" si="1"/>
        <v>4329057</v>
      </c>
      <c r="L29" s="71">
        <v>71400</v>
      </c>
      <c r="M29" s="90">
        <v>1.7000000000000001E-2</v>
      </c>
      <c r="N29" s="71">
        <v>185083</v>
      </c>
      <c r="O29" s="71">
        <v>381537</v>
      </c>
      <c r="P29" s="71">
        <v>387776</v>
      </c>
      <c r="Q29" s="71">
        <v>6239</v>
      </c>
      <c r="R29" s="71">
        <v>2350</v>
      </c>
      <c r="S29" s="90">
        <v>0.72099999999999997</v>
      </c>
      <c r="T29" s="90">
        <v>0.74</v>
      </c>
      <c r="U29" s="68">
        <v>165</v>
      </c>
      <c r="V29" s="68">
        <v>165</v>
      </c>
      <c r="W29" s="90">
        <v>0</v>
      </c>
      <c r="X29" s="71">
        <v>2654967</v>
      </c>
      <c r="Y29" s="71">
        <v>825368</v>
      </c>
      <c r="Z29" s="71">
        <v>46051</v>
      </c>
      <c r="AA29" s="71">
        <v>101116</v>
      </c>
      <c r="AB29" s="71">
        <v>64600</v>
      </c>
      <c r="AC29" s="71">
        <v>112569</v>
      </c>
      <c r="AD29" s="71">
        <v>524386</v>
      </c>
      <c r="AE29" s="71">
        <v>4329057</v>
      </c>
    </row>
    <row r="30" spans="1:31" ht="31.5" customHeight="1" thickBot="1" x14ac:dyDescent="0.3">
      <c r="A30" s="66" t="s">
        <v>49</v>
      </c>
      <c r="B30" s="67">
        <v>471</v>
      </c>
      <c r="C30" s="68">
        <v>2</v>
      </c>
      <c r="D30" s="69" t="s">
        <v>352</v>
      </c>
      <c r="E30" s="70">
        <v>558</v>
      </c>
      <c r="F30" s="70">
        <v>611</v>
      </c>
      <c r="G30" s="68">
        <v>53</v>
      </c>
      <c r="H30" s="69" t="s">
        <v>434</v>
      </c>
      <c r="I30" s="90">
        <v>8.6699999999999999E-2</v>
      </c>
      <c r="J30" s="71">
        <f t="shared" si="0"/>
        <v>8920143</v>
      </c>
      <c r="K30" s="71">
        <f t="shared" si="1"/>
        <v>10120143</v>
      </c>
      <c r="L30" s="71">
        <v>1200000</v>
      </c>
      <c r="M30" s="90">
        <v>0.1188</v>
      </c>
      <c r="N30" s="71">
        <v>205615</v>
      </c>
      <c r="O30" s="71">
        <v>411598</v>
      </c>
      <c r="P30" s="71">
        <v>448512</v>
      </c>
      <c r="Q30" s="71">
        <v>36914</v>
      </c>
      <c r="R30" s="71">
        <v>2336</v>
      </c>
      <c r="S30" s="90">
        <v>0.31900000000000001</v>
      </c>
      <c r="T30" s="90">
        <v>0.314</v>
      </c>
      <c r="U30" s="68">
        <v>178</v>
      </c>
      <c r="V30" s="68">
        <v>192</v>
      </c>
      <c r="W30" s="90">
        <v>7.8E-2</v>
      </c>
      <c r="X30" s="71">
        <v>5406239</v>
      </c>
      <c r="Y30" s="71">
        <v>450277</v>
      </c>
      <c r="Z30" s="71">
        <v>46153</v>
      </c>
      <c r="AA30" s="71">
        <v>15275</v>
      </c>
      <c r="AB30" s="71" t="s">
        <v>435</v>
      </c>
      <c r="AC30" s="68" t="s">
        <v>435</v>
      </c>
      <c r="AD30" s="71">
        <v>4202199</v>
      </c>
      <c r="AE30" s="71">
        <v>10120143</v>
      </c>
    </row>
    <row r="31" spans="1:31" ht="15.75" thickBot="1" x14ac:dyDescent="0.3">
      <c r="A31" s="66" t="s">
        <v>267</v>
      </c>
      <c r="B31" s="67">
        <v>467</v>
      </c>
      <c r="C31" s="68">
        <v>5</v>
      </c>
      <c r="D31" s="69" t="s">
        <v>352</v>
      </c>
      <c r="E31" s="70">
        <v>646</v>
      </c>
      <c r="F31" s="70">
        <v>662</v>
      </c>
      <c r="G31" s="68">
        <v>16</v>
      </c>
      <c r="H31" s="69" t="s">
        <v>434</v>
      </c>
      <c r="I31" s="90">
        <v>2.4199999999999999E-2</v>
      </c>
      <c r="J31" s="71">
        <f t="shared" si="0"/>
        <v>10596860</v>
      </c>
      <c r="K31" s="71">
        <f t="shared" si="1"/>
        <v>11112060</v>
      </c>
      <c r="L31" s="71">
        <v>515200</v>
      </c>
      <c r="M31" s="90">
        <v>4.5999999999999999E-2</v>
      </c>
      <c r="N31" s="71">
        <v>406377</v>
      </c>
      <c r="O31" s="71">
        <v>1262542</v>
      </c>
      <c r="P31" s="71">
        <v>1048864</v>
      </c>
      <c r="Q31" s="71">
        <v>-213678</v>
      </c>
      <c r="R31" s="71">
        <v>2336</v>
      </c>
      <c r="S31" s="90">
        <v>0.84499999999999997</v>
      </c>
      <c r="T31" s="90">
        <v>0.67800000000000005</v>
      </c>
      <c r="U31" s="68">
        <v>546</v>
      </c>
      <c r="V31" s="68">
        <v>449</v>
      </c>
      <c r="W31" s="90">
        <v>-0.17799999999999999</v>
      </c>
      <c r="X31" s="71">
        <v>6080461</v>
      </c>
      <c r="Y31" s="71">
        <v>1818425</v>
      </c>
      <c r="Z31" s="71">
        <v>112569</v>
      </c>
      <c r="AA31" s="71">
        <v>300172</v>
      </c>
      <c r="AB31" s="71">
        <v>75000</v>
      </c>
      <c r="AC31" s="68" t="s">
        <v>435</v>
      </c>
      <c r="AD31" s="71">
        <v>2725433</v>
      </c>
      <c r="AE31" s="71">
        <v>11112060</v>
      </c>
    </row>
    <row r="32" spans="1:31" ht="15.75" thickBot="1" x14ac:dyDescent="0.3">
      <c r="A32" s="66" t="s">
        <v>268</v>
      </c>
      <c r="B32" s="67">
        <v>457</v>
      </c>
      <c r="C32" s="68">
        <v>6</v>
      </c>
      <c r="D32" s="69" t="s">
        <v>352</v>
      </c>
      <c r="E32" s="70">
        <v>802</v>
      </c>
      <c r="F32" s="70">
        <v>770</v>
      </c>
      <c r="G32" s="68">
        <v>-32</v>
      </c>
      <c r="H32" s="69" t="s">
        <v>434</v>
      </c>
      <c r="I32" s="90">
        <v>-4.1599999999999998E-2</v>
      </c>
      <c r="J32" s="71">
        <f t="shared" si="0"/>
        <v>12519370</v>
      </c>
      <c r="K32" s="71">
        <f t="shared" si="1"/>
        <v>12618870</v>
      </c>
      <c r="L32" s="71">
        <v>99500</v>
      </c>
      <c r="M32" s="90">
        <v>7.9000000000000008E-3</v>
      </c>
      <c r="N32" s="71">
        <v>499912</v>
      </c>
      <c r="O32" s="71">
        <v>1246355</v>
      </c>
      <c r="P32" s="71">
        <v>1305824</v>
      </c>
      <c r="Q32" s="71">
        <v>59469</v>
      </c>
      <c r="R32" s="71">
        <v>2340</v>
      </c>
      <c r="S32" s="90">
        <v>0.67200000000000004</v>
      </c>
      <c r="T32" s="90">
        <v>0.72499999999999998</v>
      </c>
      <c r="U32" s="68">
        <v>539</v>
      </c>
      <c r="V32" s="68">
        <v>558</v>
      </c>
      <c r="W32" s="90">
        <v>3.5999999999999997E-2</v>
      </c>
      <c r="X32" s="71">
        <v>6540474</v>
      </c>
      <c r="Y32" s="71">
        <v>2756362</v>
      </c>
      <c r="Z32" s="71">
        <v>225139</v>
      </c>
      <c r="AA32" s="71">
        <v>349142</v>
      </c>
      <c r="AB32" s="71">
        <v>65000</v>
      </c>
      <c r="AC32" s="68" t="s">
        <v>435</v>
      </c>
      <c r="AD32" s="71">
        <v>2682753</v>
      </c>
      <c r="AE32" s="71">
        <v>12618870</v>
      </c>
    </row>
    <row r="33" spans="1:31" ht="15.75" thickBot="1" x14ac:dyDescent="0.3">
      <c r="A33" s="66" t="s">
        <v>269</v>
      </c>
      <c r="B33" s="67">
        <v>232</v>
      </c>
      <c r="C33" s="68">
        <v>3</v>
      </c>
      <c r="D33" s="69" t="s">
        <v>351</v>
      </c>
      <c r="E33" s="70">
        <v>464</v>
      </c>
      <c r="F33" s="70">
        <v>444</v>
      </c>
      <c r="G33" s="68">
        <v>-20</v>
      </c>
      <c r="H33" s="69" t="s">
        <v>434</v>
      </c>
      <c r="I33" s="90">
        <v>-4.4999999999999998E-2</v>
      </c>
      <c r="J33" s="71">
        <f t="shared" si="0"/>
        <v>5342152</v>
      </c>
      <c r="K33" s="71">
        <f t="shared" si="1"/>
        <v>5488152</v>
      </c>
      <c r="L33" s="71">
        <v>146000</v>
      </c>
      <c r="M33" s="90">
        <v>2.6499999999999999E-2</v>
      </c>
      <c r="N33" s="71">
        <v>65894</v>
      </c>
      <c r="O33" s="71">
        <v>41622</v>
      </c>
      <c r="P33" s="71">
        <v>53728</v>
      </c>
      <c r="Q33" s="71">
        <v>12106</v>
      </c>
      <c r="R33" s="71">
        <v>2336</v>
      </c>
      <c r="S33" s="90">
        <v>3.9E-2</v>
      </c>
      <c r="T33" s="90">
        <v>5.1999999999999998E-2</v>
      </c>
      <c r="U33" s="68">
        <v>18</v>
      </c>
      <c r="V33" s="68">
        <v>23</v>
      </c>
      <c r="W33" s="90">
        <v>0.28299999999999997</v>
      </c>
      <c r="X33" s="71">
        <v>4104578</v>
      </c>
      <c r="Y33" s="71">
        <v>487765</v>
      </c>
      <c r="Z33" s="71">
        <v>337708</v>
      </c>
      <c r="AA33" s="71">
        <v>11100</v>
      </c>
      <c r="AB33" s="71" t="s">
        <v>435</v>
      </c>
      <c r="AC33" s="68" t="s">
        <v>435</v>
      </c>
      <c r="AD33" s="71">
        <v>547001</v>
      </c>
      <c r="AE33" s="71">
        <v>5488152</v>
      </c>
    </row>
    <row r="34" spans="1:31" ht="15.75" thickBot="1" x14ac:dyDescent="0.3">
      <c r="A34" s="66" t="s">
        <v>270</v>
      </c>
      <c r="B34" s="67">
        <v>407</v>
      </c>
      <c r="C34" s="68">
        <v>6</v>
      </c>
      <c r="D34" s="69" t="s">
        <v>355</v>
      </c>
      <c r="E34" s="70">
        <v>289</v>
      </c>
      <c r="F34" s="70">
        <v>278</v>
      </c>
      <c r="G34" s="68">
        <v>-11</v>
      </c>
      <c r="H34" s="69" t="s">
        <v>434</v>
      </c>
      <c r="I34" s="90">
        <v>-3.9600000000000003E-2</v>
      </c>
      <c r="J34" s="71">
        <f t="shared" si="0"/>
        <v>5214030</v>
      </c>
      <c r="K34" s="71">
        <f t="shared" si="1"/>
        <v>5214030</v>
      </c>
      <c r="L34" s="72"/>
      <c r="M34" s="92"/>
      <c r="N34" s="71">
        <v>151947</v>
      </c>
      <c r="O34" s="71">
        <v>409286</v>
      </c>
      <c r="P34" s="71">
        <v>383104</v>
      </c>
      <c r="Q34" s="71">
        <v>-26182</v>
      </c>
      <c r="R34" s="71">
        <v>2336</v>
      </c>
      <c r="S34" s="90">
        <v>0.61199999999999999</v>
      </c>
      <c r="T34" s="90">
        <v>0.59</v>
      </c>
      <c r="U34" s="68">
        <v>177</v>
      </c>
      <c r="V34" s="68">
        <v>164</v>
      </c>
      <c r="W34" s="90">
        <v>-7.2999999999999995E-2</v>
      </c>
      <c r="X34" s="71">
        <v>2439427</v>
      </c>
      <c r="Y34" s="71">
        <v>1013018</v>
      </c>
      <c r="Z34" s="71">
        <v>15350</v>
      </c>
      <c r="AA34" s="71">
        <v>126056</v>
      </c>
      <c r="AB34" s="71" t="s">
        <v>435</v>
      </c>
      <c r="AC34" s="68" t="s">
        <v>435</v>
      </c>
      <c r="AD34" s="71">
        <v>1620179</v>
      </c>
      <c r="AE34" s="71">
        <v>5214030</v>
      </c>
    </row>
    <row r="35" spans="1:31" ht="15.75" thickBot="1" x14ac:dyDescent="0.3">
      <c r="A35" s="66" t="s">
        <v>50</v>
      </c>
      <c r="B35" s="67">
        <v>318</v>
      </c>
      <c r="C35" s="68">
        <v>8</v>
      </c>
      <c r="D35" s="69" t="s">
        <v>354</v>
      </c>
      <c r="E35" s="70">
        <v>462</v>
      </c>
      <c r="F35" s="70">
        <v>456</v>
      </c>
      <c r="G35" s="73">
        <v>-6</v>
      </c>
      <c r="H35" s="69" t="s">
        <v>434</v>
      </c>
      <c r="I35" s="90">
        <v>-1.32E-2</v>
      </c>
      <c r="J35" s="71">
        <f t="shared" si="0"/>
        <v>7492480</v>
      </c>
      <c r="K35" s="71">
        <f t="shared" si="1"/>
        <v>7349880</v>
      </c>
      <c r="L35" s="71">
        <v>-142600</v>
      </c>
      <c r="M35" s="90">
        <v>-1.9800000000000002E-2</v>
      </c>
      <c r="N35" s="71">
        <v>309422</v>
      </c>
      <c r="O35" s="71">
        <v>779261</v>
      </c>
      <c r="P35" s="71">
        <v>815264</v>
      </c>
      <c r="Q35" s="71">
        <v>36003</v>
      </c>
      <c r="R35" s="71">
        <v>2343</v>
      </c>
      <c r="S35" s="90">
        <v>0.72899999999999998</v>
      </c>
      <c r="T35" s="90">
        <v>0.76300000000000001</v>
      </c>
      <c r="U35" s="68">
        <v>337</v>
      </c>
      <c r="V35" s="68">
        <v>348</v>
      </c>
      <c r="W35" s="90">
        <v>3.2000000000000001E-2</v>
      </c>
      <c r="X35" s="71">
        <v>4702342</v>
      </c>
      <c r="Y35" s="71">
        <v>1050506</v>
      </c>
      <c r="Z35" s="71">
        <v>5117</v>
      </c>
      <c r="AA35" s="71">
        <v>206767</v>
      </c>
      <c r="AB35" s="71">
        <v>119000</v>
      </c>
      <c r="AC35" s="71">
        <v>112569</v>
      </c>
      <c r="AD35" s="71">
        <v>1153579</v>
      </c>
      <c r="AE35" s="71">
        <v>7349880</v>
      </c>
    </row>
    <row r="36" spans="1:31" ht="15.75" thickBot="1" x14ac:dyDescent="0.3">
      <c r="A36" s="66" t="s">
        <v>271</v>
      </c>
      <c r="B36" s="67">
        <v>238</v>
      </c>
      <c r="C36" s="68">
        <v>8</v>
      </c>
      <c r="D36" s="69" t="s">
        <v>351</v>
      </c>
      <c r="E36" s="70">
        <v>286</v>
      </c>
      <c r="F36" s="70">
        <v>239</v>
      </c>
      <c r="G36" s="73">
        <v>-47</v>
      </c>
      <c r="H36" s="69" t="s">
        <v>434</v>
      </c>
      <c r="I36" s="90">
        <v>-0.19670000000000001</v>
      </c>
      <c r="J36" s="71">
        <f t="shared" si="0"/>
        <v>4666876</v>
      </c>
      <c r="K36" s="71">
        <f t="shared" si="1"/>
        <v>4579676</v>
      </c>
      <c r="L36" s="71">
        <v>-87200</v>
      </c>
      <c r="M36" s="90">
        <v>-1.9400000000000001E-2</v>
      </c>
      <c r="N36" s="71">
        <v>211398</v>
      </c>
      <c r="O36" s="71">
        <v>522591</v>
      </c>
      <c r="P36" s="71">
        <v>446176</v>
      </c>
      <c r="Q36" s="71">
        <v>-76415</v>
      </c>
      <c r="R36" s="71">
        <v>2348</v>
      </c>
      <c r="S36" s="90">
        <v>0.79</v>
      </c>
      <c r="T36" s="90">
        <v>0.79500000000000004</v>
      </c>
      <c r="U36" s="68">
        <v>226</v>
      </c>
      <c r="V36" s="68">
        <v>190</v>
      </c>
      <c r="W36" s="90">
        <v>-0.159</v>
      </c>
      <c r="X36" s="71">
        <v>2767536</v>
      </c>
      <c r="Y36" s="71">
        <v>900344</v>
      </c>
      <c r="Z36" s="71">
        <v>5117</v>
      </c>
      <c r="AA36" s="71">
        <v>108370</v>
      </c>
      <c r="AB36" s="71">
        <v>78200</v>
      </c>
      <c r="AC36" s="71">
        <v>112569</v>
      </c>
      <c r="AD36" s="71">
        <v>607540</v>
      </c>
      <c r="AE36" s="71">
        <v>4579676</v>
      </c>
    </row>
    <row r="37" spans="1:31" ht="15.75" thickBot="1" x14ac:dyDescent="0.3">
      <c r="A37" s="66" t="s">
        <v>272</v>
      </c>
      <c r="B37" s="67">
        <v>239</v>
      </c>
      <c r="C37" s="68">
        <v>2</v>
      </c>
      <c r="D37" s="69" t="s">
        <v>351</v>
      </c>
      <c r="E37" s="70">
        <v>304</v>
      </c>
      <c r="F37" s="70">
        <v>336</v>
      </c>
      <c r="G37" s="68">
        <v>32</v>
      </c>
      <c r="H37" s="69" t="s">
        <v>434</v>
      </c>
      <c r="I37" s="90">
        <v>9.5200000000000007E-2</v>
      </c>
      <c r="J37" s="71">
        <f t="shared" si="0"/>
        <v>5336978</v>
      </c>
      <c r="K37" s="71">
        <f t="shared" si="1"/>
        <v>5727578</v>
      </c>
      <c r="L37" s="71">
        <v>390600</v>
      </c>
      <c r="M37" s="90">
        <v>6.8500000000000005E-2</v>
      </c>
      <c r="N37" s="71">
        <v>171293</v>
      </c>
      <c r="O37" s="71">
        <v>286731</v>
      </c>
      <c r="P37" s="71">
        <v>327040</v>
      </c>
      <c r="Q37" s="71">
        <v>40309</v>
      </c>
      <c r="R37" s="71">
        <v>2336</v>
      </c>
      <c r="S37" s="90">
        <v>0.40799999999999997</v>
      </c>
      <c r="T37" s="90">
        <v>0.41699999999999998</v>
      </c>
      <c r="U37" s="68">
        <v>124</v>
      </c>
      <c r="V37" s="68">
        <v>140</v>
      </c>
      <c r="W37" s="90">
        <v>0.13</v>
      </c>
      <c r="X37" s="71">
        <v>3495250</v>
      </c>
      <c r="Y37" s="71">
        <v>1125482</v>
      </c>
      <c r="Z37" s="71">
        <v>450277</v>
      </c>
      <c r="AA37" s="71">
        <v>152353</v>
      </c>
      <c r="AB37" s="71">
        <v>78200</v>
      </c>
      <c r="AC37" s="68" t="s">
        <v>435</v>
      </c>
      <c r="AD37" s="71">
        <v>426016</v>
      </c>
      <c r="AE37" s="71">
        <v>5727578</v>
      </c>
    </row>
    <row r="38" spans="1:31" ht="15.75" thickBot="1" x14ac:dyDescent="0.3">
      <c r="A38" s="66" t="s">
        <v>273</v>
      </c>
      <c r="B38" s="67">
        <v>227</v>
      </c>
      <c r="C38" s="68">
        <v>1</v>
      </c>
      <c r="D38" s="69" t="s">
        <v>351</v>
      </c>
      <c r="E38" s="70">
        <v>401</v>
      </c>
      <c r="F38" s="70">
        <v>410</v>
      </c>
      <c r="G38" s="68">
        <v>9</v>
      </c>
      <c r="H38" s="69" t="s">
        <v>434</v>
      </c>
      <c r="I38" s="90">
        <v>2.1999999999999999E-2</v>
      </c>
      <c r="J38" s="71">
        <f t="shared" si="0"/>
        <v>6859297</v>
      </c>
      <c r="K38" s="71">
        <f t="shared" si="1"/>
        <v>7313597</v>
      </c>
      <c r="L38" s="71">
        <v>454300</v>
      </c>
      <c r="M38" s="90">
        <v>6.2199999999999998E-2</v>
      </c>
      <c r="N38" s="71">
        <v>247812</v>
      </c>
      <c r="O38" s="71">
        <v>474031</v>
      </c>
      <c r="P38" s="71">
        <v>490560</v>
      </c>
      <c r="Q38" s="71">
        <v>16529</v>
      </c>
      <c r="R38" s="71">
        <v>2336</v>
      </c>
      <c r="S38" s="90">
        <v>0.51100000000000001</v>
      </c>
      <c r="T38" s="90">
        <v>0.51200000000000001</v>
      </c>
      <c r="U38" s="68">
        <v>205</v>
      </c>
      <c r="V38" s="68">
        <v>210</v>
      </c>
      <c r="W38" s="90">
        <v>2.4400000000000002E-2</v>
      </c>
      <c r="X38" s="71">
        <v>4365180</v>
      </c>
      <c r="Y38" s="71">
        <v>937937</v>
      </c>
      <c r="Z38" s="71">
        <v>1125693</v>
      </c>
      <c r="AA38" s="71">
        <v>185907</v>
      </c>
      <c r="AB38" s="71" t="s">
        <v>435</v>
      </c>
      <c r="AC38" s="68" t="s">
        <v>435</v>
      </c>
      <c r="AD38" s="71">
        <v>698880</v>
      </c>
      <c r="AE38" s="71">
        <v>7313597</v>
      </c>
    </row>
    <row r="39" spans="1:31" ht="15.75" thickBot="1" x14ac:dyDescent="0.3">
      <c r="A39" s="66" t="s">
        <v>274</v>
      </c>
      <c r="B39" s="67">
        <v>246</v>
      </c>
      <c r="C39" s="68">
        <v>2</v>
      </c>
      <c r="D39" s="69" t="s">
        <v>355</v>
      </c>
      <c r="E39" s="70">
        <v>505</v>
      </c>
      <c r="F39" s="70">
        <v>525</v>
      </c>
      <c r="G39" s="68">
        <v>20</v>
      </c>
      <c r="H39" s="69" t="s">
        <v>434</v>
      </c>
      <c r="I39" s="90">
        <v>3.8100000000000002E-2</v>
      </c>
      <c r="J39" s="71">
        <f t="shared" si="0"/>
        <v>6588202</v>
      </c>
      <c r="K39" s="71">
        <f t="shared" si="1"/>
        <v>6595002</v>
      </c>
      <c r="L39" s="71">
        <v>6800</v>
      </c>
      <c r="M39" s="90">
        <v>1E-3</v>
      </c>
      <c r="N39" s="71">
        <v>114978</v>
      </c>
      <c r="O39" s="71">
        <v>217361</v>
      </c>
      <c r="P39" s="71">
        <v>196224</v>
      </c>
      <c r="Q39" s="71">
        <v>-21137</v>
      </c>
      <c r="R39" s="71">
        <v>2336</v>
      </c>
      <c r="S39" s="90">
        <v>0.186</v>
      </c>
      <c r="T39" s="90">
        <v>0.16</v>
      </c>
      <c r="U39" s="68">
        <v>94</v>
      </c>
      <c r="V39" s="68">
        <v>84</v>
      </c>
      <c r="W39" s="90">
        <v>-0.106</v>
      </c>
      <c r="X39" s="71">
        <v>4053661</v>
      </c>
      <c r="Y39" s="71">
        <v>1163075</v>
      </c>
      <c r="Z39" s="71">
        <v>112569</v>
      </c>
      <c r="AA39" s="71">
        <v>13125</v>
      </c>
      <c r="AB39" s="71" t="s">
        <v>435</v>
      </c>
      <c r="AC39" s="68" t="s">
        <v>435</v>
      </c>
      <c r="AD39" s="71">
        <v>1252572</v>
      </c>
      <c r="AE39" s="71">
        <v>6595002</v>
      </c>
    </row>
    <row r="40" spans="1:31" ht="15.75" thickBot="1" x14ac:dyDescent="0.3">
      <c r="A40" s="66" t="s">
        <v>275</v>
      </c>
      <c r="B40" s="67">
        <v>413</v>
      </c>
      <c r="C40" s="68">
        <v>8</v>
      </c>
      <c r="D40" s="69" t="s">
        <v>355</v>
      </c>
      <c r="E40" s="70">
        <v>453</v>
      </c>
      <c r="F40" s="70">
        <v>475</v>
      </c>
      <c r="G40" s="68">
        <v>22</v>
      </c>
      <c r="H40" s="69" t="s">
        <v>434</v>
      </c>
      <c r="I40" s="90">
        <v>4.6300000000000001E-2</v>
      </c>
      <c r="J40" s="71">
        <f t="shared" si="0"/>
        <v>7195489</v>
      </c>
      <c r="K40" s="71">
        <f t="shared" si="1"/>
        <v>7433389</v>
      </c>
      <c r="L40" s="71">
        <v>237900</v>
      </c>
      <c r="M40" s="90">
        <v>3.2099999999999997E-2</v>
      </c>
      <c r="N40" s="71">
        <v>329552</v>
      </c>
      <c r="O40" s="71">
        <v>709891</v>
      </c>
      <c r="P40" s="71">
        <v>871328</v>
      </c>
      <c r="Q40" s="71">
        <v>161437</v>
      </c>
      <c r="R40" s="71">
        <v>2342</v>
      </c>
      <c r="S40" s="90">
        <v>0.67800000000000005</v>
      </c>
      <c r="T40" s="90">
        <v>0.78300000000000003</v>
      </c>
      <c r="U40" s="68">
        <v>307</v>
      </c>
      <c r="V40" s="68">
        <v>372</v>
      </c>
      <c r="W40" s="90">
        <v>0.21099999999999999</v>
      </c>
      <c r="X40" s="71">
        <v>3917824</v>
      </c>
      <c r="Y40" s="71">
        <v>1385675</v>
      </c>
      <c r="Z40" s="71">
        <v>30701</v>
      </c>
      <c r="AA40" s="71">
        <v>215380</v>
      </c>
      <c r="AB40" s="71">
        <v>64600</v>
      </c>
      <c r="AC40" s="68" t="s">
        <v>435</v>
      </c>
      <c r="AD40" s="71">
        <v>1819209</v>
      </c>
      <c r="AE40" s="71">
        <v>7433389</v>
      </c>
    </row>
    <row r="41" spans="1:31" ht="15.75" thickBot="1" x14ac:dyDescent="0.3">
      <c r="A41" s="66" t="s">
        <v>276</v>
      </c>
      <c r="B41" s="67">
        <v>258</v>
      </c>
      <c r="C41" s="68">
        <v>3</v>
      </c>
      <c r="D41" s="69" t="s">
        <v>351</v>
      </c>
      <c r="E41" s="70">
        <v>356</v>
      </c>
      <c r="F41" s="70">
        <v>354</v>
      </c>
      <c r="G41" s="68">
        <v>-2</v>
      </c>
      <c r="H41" s="69" t="s">
        <v>434</v>
      </c>
      <c r="I41" s="90">
        <v>-5.5999999999999999E-3</v>
      </c>
      <c r="J41" s="71">
        <f t="shared" si="0"/>
        <v>5053204</v>
      </c>
      <c r="K41" s="71">
        <f t="shared" si="1"/>
        <v>5290204</v>
      </c>
      <c r="L41" s="71">
        <v>237000</v>
      </c>
      <c r="M41" s="90">
        <v>4.4699999999999997E-2</v>
      </c>
      <c r="N41" s="71">
        <v>57155</v>
      </c>
      <c r="O41" s="71">
        <v>55496</v>
      </c>
      <c r="P41" s="71">
        <v>53728</v>
      </c>
      <c r="Q41" s="71">
        <v>-1768</v>
      </c>
      <c r="R41" s="71">
        <v>2336</v>
      </c>
      <c r="S41" s="90">
        <v>6.7000000000000004E-2</v>
      </c>
      <c r="T41" s="90">
        <v>6.5000000000000002E-2</v>
      </c>
      <c r="U41" s="68">
        <v>24</v>
      </c>
      <c r="V41" s="68">
        <v>23</v>
      </c>
      <c r="W41" s="90">
        <v>-4.1000000000000002E-2</v>
      </c>
      <c r="X41" s="71">
        <v>3511008</v>
      </c>
      <c r="Y41" s="71">
        <v>900344</v>
      </c>
      <c r="Z41" s="71">
        <v>450277</v>
      </c>
      <c r="AA41" s="71">
        <v>8850</v>
      </c>
      <c r="AB41" s="71" t="s">
        <v>435</v>
      </c>
      <c r="AC41" s="68" t="s">
        <v>435</v>
      </c>
      <c r="AD41" s="71">
        <v>419725</v>
      </c>
      <c r="AE41" s="71">
        <v>5290204</v>
      </c>
    </row>
    <row r="42" spans="1:31" ht="15.75" thickBot="1" x14ac:dyDescent="0.3">
      <c r="A42" s="66" t="s">
        <v>277</v>
      </c>
      <c r="B42" s="67">
        <v>249</v>
      </c>
      <c r="C42" s="68">
        <v>8</v>
      </c>
      <c r="D42" s="69" t="s">
        <v>351</v>
      </c>
      <c r="E42" s="70">
        <v>341</v>
      </c>
      <c r="F42" s="70">
        <v>310</v>
      </c>
      <c r="G42" s="68">
        <v>-31</v>
      </c>
      <c r="H42" s="69" t="s">
        <v>434</v>
      </c>
      <c r="I42" s="90">
        <v>-0.1</v>
      </c>
      <c r="J42" s="71">
        <f t="shared" si="0"/>
        <v>5760059</v>
      </c>
      <c r="K42" s="71">
        <f t="shared" si="1"/>
        <v>5764359</v>
      </c>
      <c r="L42" s="71">
        <v>4300</v>
      </c>
      <c r="M42" s="90">
        <v>8.0000000000000004E-4</v>
      </c>
      <c r="N42" s="71">
        <v>302483</v>
      </c>
      <c r="O42" s="71">
        <v>712203</v>
      </c>
      <c r="P42" s="71">
        <v>644736</v>
      </c>
      <c r="Q42" s="71">
        <v>-67467</v>
      </c>
      <c r="R42" s="71">
        <v>2344</v>
      </c>
      <c r="S42" s="90">
        <v>0.90300000000000002</v>
      </c>
      <c r="T42" s="90">
        <v>0.88700000000000001</v>
      </c>
      <c r="U42" s="68">
        <v>308</v>
      </c>
      <c r="V42" s="68">
        <v>275</v>
      </c>
      <c r="W42" s="90">
        <v>-0.107</v>
      </c>
      <c r="X42" s="71">
        <v>3420274</v>
      </c>
      <c r="Y42" s="71">
        <v>450277</v>
      </c>
      <c r="Z42" s="71">
        <v>5117</v>
      </c>
      <c r="AA42" s="71">
        <v>140566</v>
      </c>
      <c r="AB42" s="71">
        <v>91800</v>
      </c>
      <c r="AC42" s="71">
        <v>225138</v>
      </c>
      <c r="AD42" s="71">
        <v>1431187</v>
      </c>
      <c r="AE42" s="71">
        <v>5764359</v>
      </c>
    </row>
    <row r="43" spans="1:31" ht="15.75" thickBot="1" x14ac:dyDescent="0.3">
      <c r="A43" s="66" t="s">
        <v>278</v>
      </c>
      <c r="B43" s="67">
        <v>251</v>
      </c>
      <c r="C43" s="68">
        <v>7</v>
      </c>
      <c r="D43" s="69" t="s">
        <v>351</v>
      </c>
      <c r="E43" s="70">
        <v>297</v>
      </c>
      <c r="F43" s="70">
        <v>282</v>
      </c>
      <c r="G43" s="68">
        <v>-15</v>
      </c>
      <c r="H43" s="69" t="s">
        <v>434</v>
      </c>
      <c r="I43" s="90">
        <v>-5.3199999999999997E-2</v>
      </c>
      <c r="J43" s="71">
        <f t="shared" si="0"/>
        <v>5311769</v>
      </c>
      <c r="K43" s="71">
        <f t="shared" si="1"/>
        <v>5317569</v>
      </c>
      <c r="L43" s="71">
        <v>5800</v>
      </c>
      <c r="M43" s="90">
        <v>1.1000000000000001E-3</v>
      </c>
      <c r="N43" s="71">
        <v>227459</v>
      </c>
      <c r="O43" s="71">
        <v>469407</v>
      </c>
      <c r="P43" s="71">
        <v>471872</v>
      </c>
      <c r="Q43" s="71">
        <v>2465</v>
      </c>
      <c r="R43" s="71">
        <v>2336</v>
      </c>
      <c r="S43" s="90">
        <v>0.68400000000000005</v>
      </c>
      <c r="T43" s="90">
        <v>0.71599999999999997</v>
      </c>
      <c r="U43" s="68">
        <v>203</v>
      </c>
      <c r="V43" s="68">
        <v>202</v>
      </c>
      <c r="W43" s="90">
        <v>-5.0000000000000001E-3</v>
      </c>
      <c r="X43" s="71">
        <v>3030162</v>
      </c>
      <c r="Y43" s="71">
        <v>1580066</v>
      </c>
      <c r="Z43" s="71">
        <v>20467</v>
      </c>
      <c r="AA43" s="71">
        <v>127869</v>
      </c>
      <c r="AB43" s="71">
        <v>78200</v>
      </c>
      <c r="AC43" s="68" t="s">
        <v>435</v>
      </c>
      <c r="AD43" s="71">
        <v>480805</v>
      </c>
      <c r="AE43" s="71">
        <v>5317569</v>
      </c>
    </row>
    <row r="44" spans="1:31" ht="15.75" thickBot="1" x14ac:dyDescent="0.3">
      <c r="A44" s="66" t="s">
        <v>279</v>
      </c>
      <c r="B44" s="67">
        <v>252</v>
      </c>
      <c r="C44" s="68">
        <v>2</v>
      </c>
      <c r="D44" s="69" t="s">
        <v>351</v>
      </c>
      <c r="E44" s="70">
        <v>401</v>
      </c>
      <c r="F44" s="70">
        <v>404</v>
      </c>
      <c r="G44" s="68">
        <v>3</v>
      </c>
      <c r="H44" s="69" t="s">
        <v>434</v>
      </c>
      <c r="I44" s="90">
        <v>7.4000000000000003E-3</v>
      </c>
      <c r="J44" s="71">
        <f t="shared" si="0"/>
        <v>4789549</v>
      </c>
      <c r="K44" s="71">
        <f t="shared" si="1"/>
        <v>5060949</v>
      </c>
      <c r="L44" s="71">
        <v>271400</v>
      </c>
      <c r="M44" s="90">
        <v>5.3199999999999997E-2</v>
      </c>
      <c r="N44" s="71">
        <v>83800</v>
      </c>
      <c r="O44" s="71">
        <v>94806</v>
      </c>
      <c r="P44" s="71">
        <v>105120</v>
      </c>
      <c r="Q44" s="71">
        <v>10314</v>
      </c>
      <c r="R44" s="71">
        <v>2336</v>
      </c>
      <c r="S44" s="90">
        <v>0.10199999999999999</v>
      </c>
      <c r="T44" s="90">
        <v>0.111</v>
      </c>
      <c r="U44" s="68">
        <v>41</v>
      </c>
      <c r="V44" s="68">
        <v>45</v>
      </c>
      <c r="W44" s="90">
        <v>9.4E-2</v>
      </c>
      <c r="X44" s="71">
        <v>4008780</v>
      </c>
      <c r="Y44" s="71">
        <v>337708</v>
      </c>
      <c r="Z44" s="71">
        <v>225139</v>
      </c>
      <c r="AA44" s="71">
        <v>10100</v>
      </c>
      <c r="AB44" s="71" t="s">
        <v>435</v>
      </c>
      <c r="AC44" s="68" t="s">
        <v>435</v>
      </c>
      <c r="AD44" s="71">
        <v>479222</v>
      </c>
      <c r="AE44" s="71">
        <v>5060949</v>
      </c>
    </row>
    <row r="45" spans="1:31" ht="15.75" thickBot="1" x14ac:dyDescent="0.3">
      <c r="A45" s="66" t="s">
        <v>308</v>
      </c>
      <c r="B45" s="67">
        <v>1071</v>
      </c>
      <c r="C45" s="68">
        <v>4</v>
      </c>
      <c r="D45" s="69" t="s">
        <v>355</v>
      </c>
      <c r="E45" s="70">
        <v>370</v>
      </c>
      <c r="F45" s="70">
        <v>551</v>
      </c>
      <c r="G45" s="68">
        <v>181</v>
      </c>
      <c r="H45" s="69" t="s">
        <v>436</v>
      </c>
      <c r="I45" s="90">
        <v>0.32850000000000001</v>
      </c>
      <c r="J45" s="71">
        <f t="shared" si="0"/>
        <v>6431486</v>
      </c>
      <c r="K45" s="71">
        <f t="shared" si="1"/>
        <v>8231486</v>
      </c>
      <c r="L45" s="71">
        <v>1800000</v>
      </c>
      <c r="M45" s="90">
        <v>0.2195</v>
      </c>
      <c r="N45" s="71">
        <v>298075</v>
      </c>
      <c r="O45" s="71">
        <v>448595</v>
      </c>
      <c r="P45" s="71">
        <v>749856</v>
      </c>
      <c r="Q45" s="71">
        <v>301261</v>
      </c>
      <c r="R45" s="71">
        <v>2336</v>
      </c>
      <c r="S45" s="90">
        <v>0.52400000000000002</v>
      </c>
      <c r="T45" s="90">
        <v>0.58299999999999996</v>
      </c>
      <c r="U45" s="68">
        <v>194</v>
      </c>
      <c r="V45" s="68">
        <v>321</v>
      </c>
      <c r="W45" s="90">
        <v>0.65600000000000003</v>
      </c>
      <c r="X45" s="71">
        <v>4205065</v>
      </c>
      <c r="Y45" s="71">
        <v>1313133</v>
      </c>
      <c r="Z45" s="71">
        <v>1125693</v>
      </c>
      <c r="AA45" s="71">
        <v>182434</v>
      </c>
      <c r="AB45" s="71" t="s">
        <v>435</v>
      </c>
      <c r="AC45" s="68" t="s">
        <v>435</v>
      </c>
      <c r="AD45" s="71">
        <v>1405161</v>
      </c>
      <c r="AE45" s="71">
        <v>8231486</v>
      </c>
    </row>
    <row r="46" spans="1:31" ht="15.75" thickBot="1" x14ac:dyDescent="0.3">
      <c r="A46" s="66" t="s">
        <v>280</v>
      </c>
      <c r="B46" s="67">
        <v>339</v>
      </c>
      <c r="C46" s="68">
        <v>6</v>
      </c>
      <c r="D46" s="69" t="s">
        <v>351</v>
      </c>
      <c r="E46" s="70">
        <v>455</v>
      </c>
      <c r="F46" s="70">
        <v>439</v>
      </c>
      <c r="G46" s="73">
        <v>-16</v>
      </c>
      <c r="H46" s="69" t="s">
        <v>434</v>
      </c>
      <c r="I46" s="90">
        <v>-3.6400000000000002E-2</v>
      </c>
      <c r="J46" s="71">
        <f t="shared" si="0"/>
        <v>7095866</v>
      </c>
      <c r="K46" s="71">
        <f t="shared" si="1"/>
        <v>7094666</v>
      </c>
      <c r="L46" s="71">
        <v>-1200</v>
      </c>
      <c r="M46" s="90">
        <v>-2.0000000000000001E-4</v>
      </c>
      <c r="N46" s="71">
        <v>269447</v>
      </c>
      <c r="O46" s="71">
        <v>524903</v>
      </c>
      <c r="P46" s="71">
        <v>534944</v>
      </c>
      <c r="Q46" s="71">
        <v>10041</v>
      </c>
      <c r="R46" s="71">
        <v>2336</v>
      </c>
      <c r="S46" s="90">
        <v>0.499</v>
      </c>
      <c r="T46" s="90">
        <v>0.52200000000000002</v>
      </c>
      <c r="U46" s="68">
        <v>227</v>
      </c>
      <c r="V46" s="68">
        <v>229</v>
      </c>
      <c r="W46" s="90">
        <v>0.01</v>
      </c>
      <c r="X46" s="71">
        <v>4629726</v>
      </c>
      <c r="Y46" s="71">
        <v>1313133</v>
      </c>
      <c r="Z46" s="71">
        <v>112569</v>
      </c>
      <c r="AA46" s="71">
        <v>199059</v>
      </c>
      <c r="AB46" s="71">
        <v>78200</v>
      </c>
      <c r="AC46" s="68" t="s">
        <v>435</v>
      </c>
      <c r="AD46" s="71">
        <v>761979</v>
      </c>
      <c r="AE46" s="71">
        <v>7094666</v>
      </c>
    </row>
    <row r="47" spans="1:31" ht="15.75" thickBot="1" x14ac:dyDescent="0.3">
      <c r="A47" s="66" t="s">
        <v>281</v>
      </c>
      <c r="B47" s="67">
        <v>254</v>
      </c>
      <c r="C47" s="68">
        <v>3</v>
      </c>
      <c r="D47" s="69" t="s">
        <v>351</v>
      </c>
      <c r="E47" s="70">
        <v>756</v>
      </c>
      <c r="F47" s="70">
        <v>718</v>
      </c>
      <c r="G47" s="73">
        <v>-38</v>
      </c>
      <c r="H47" s="69" t="s">
        <v>434</v>
      </c>
      <c r="I47" s="90">
        <v>-5.2900000000000003E-2</v>
      </c>
      <c r="J47" s="71">
        <f t="shared" si="0"/>
        <v>8122221</v>
      </c>
      <c r="K47" s="71">
        <f t="shared" si="1"/>
        <v>7952521</v>
      </c>
      <c r="L47" s="71">
        <v>-169700</v>
      </c>
      <c r="M47" s="90">
        <v>-2.1999999999999999E-2</v>
      </c>
      <c r="N47" s="71">
        <v>88537</v>
      </c>
      <c r="O47" s="71">
        <v>43935</v>
      </c>
      <c r="P47" s="71">
        <v>44384</v>
      </c>
      <c r="Q47" s="71">
        <v>449</v>
      </c>
      <c r="R47" s="71">
        <v>2336</v>
      </c>
      <c r="S47" s="90">
        <v>2.5000000000000001E-2</v>
      </c>
      <c r="T47" s="90">
        <v>2.5999999999999999E-2</v>
      </c>
      <c r="U47" s="68">
        <v>19</v>
      </c>
      <c r="V47" s="68">
        <v>19</v>
      </c>
      <c r="W47" s="90">
        <v>-1.7000000000000001E-2</v>
      </c>
      <c r="X47" s="71">
        <v>6101194</v>
      </c>
      <c r="Y47" s="71">
        <v>675416</v>
      </c>
      <c r="Z47" s="71">
        <v>112569</v>
      </c>
      <c r="AA47" s="71">
        <v>17950</v>
      </c>
      <c r="AB47" s="71" t="s">
        <v>435</v>
      </c>
      <c r="AC47" s="71">
        <v>225138</v>
      </c>
      <c r="AD47" s="71">
        <v>820254</v>
      </c>
      <c r="AE47" s="71">
        <v>7952521</v>
      </c>
    </row>
    <row r="48" spans="1:31" ht="15.75" thickBot="1" x14ac:dyDescent="0.3">
      <c r="A48" s="66" t="s">
        <v>382</v>
      </c>
      <c r="B48" s="67">
        <v>433</v>
      </c>
      <c r="C48" s="68">
        <v>6</v>
      </c>
      <c r="D48" s="69" t="s">
        <v>355</v>
      </c>
      <c r="E48" s="70">
        <v>359</v>
      </c>
      <c r="F48" s="70">
        <v>389</v>
      </c>
      <c r="G48" s="73">
        <v>30</v>
      </c>
      <c r="H48" s="69" t="s">
        <v>434</v>
      </c>
      <c r="I48" s="90">
        <v>7.7100000000000002E-2</v>
      </c>
      <c r="J48" s="71">
        <f t="shared" si="0"/>
        <v>5547803</v>
      </c>
      <c r="K48" s="71">
        <f t="shared" si="1"/>
        <v>6114503</v>
      </c>
      <c r="L48" s="71">
        <v>566700</v>
      </c>
      <c r="M48" s="90">
        <v>9.2899999999999996E-2</v>
      </c>
      <c r="N48" s="71">
        <v>208439</v>
      </c>
      <c r="O48" s="71">
        <v>501779</v>
      </c>
      <c r="P48" s="71">
        <v>523264</v>
      </c>
      <c r="Q48" s="71">
        <v>21485</v>
      </c>
      <c r="R48" s="71">
        <v>2336</v>
      </c>
      <c r="S48" s="90">
        <v>0.60399999999999998</v>
      </c>
      <c r="T48" s="90">
        <v>0.57599999999999996</v>
      </c>
      <c r="U48" s="68">
        <v>217</v>
      </c>
      <c r="V48" s="68">
        <v>224</v>
      </c>
      <c r="W48" s="90">
        <v>3.3000000000000002E-2</v>
      </c>
      <c r="X48" s="71">
        <v>3177866</v>
      </c>
      <c r="Y48" s="71">
        <v>1180603</v>
      </c>
      <c r="Z48" s="71">
        <v>20467</v>
      </c>
      <c r="AA48" s="71">
        <v>176386</v>
      </c>
      <c r="AB48" s="71">
        <v>37400</v>
      </c>
      <c r="AC48" s="68" t="s">
        <v>435</v>
      </c>
      <c r="AD48" s="71">
        <v>1521781</v>
      </c>
      <c r="AE48" s="71">
        <v>6114503</v>
      </c>
    </row>
    <row r="49" spans="1:31" ht="15.75" thickBot="1" x14ac:dyDescent="0.3">
      <c r="A49" s="66" t="s">
        <v>283</v>
      </c>
      <c r="B49" s="67">
        <v>416</v>
      </c>
      <c r="C49" s="68">
        <v>8</v>
      </c>
      <c r="D49" s="69" t="s">
        <v>355</v>
      </c>
      <c r="E49" s="70">
        <v>355</v>
      </c>
      <c r="F49" s="70">
        <v>371</v>
      </c>
      <c r="G49" s="68">
        <v>16</v>
      </c>
      <c r="H49" s="69" t="s">
        <v>434</v>
      </c>
      <c r="I49" s="90">
        <v>4.3099999999999999E-2</v>
      </c>
      <c r="J49" s="71">
        <f t="shared" si="0"/>
        <v>5974693</v>
      </c>
      <c r="K49" s="71">
        <f t="shared" si="1"/>
        <v>6247993</v>
      </c>
      <c r="L49" s="71">
        <v>273300</v>
      </c>
      <c r="M49" s="90">
        <v>4.41E-2</v>
      </c>
      <c r="N49" s="71">
        <v>260787</v>
      </c>
      <c r="O49" s="71">
        <v>603523</v>
      </c>
      <c r="P49" s="71">
        <v>691456</v>
      </c>
      <c r="Q49" s="71">
        <v>87933</v>
      </c>
      <c r="R49" s="71">
        <v>2344</v>
      </c>
      <c r="S49" s="90">
        <v>0.73499999999999999</v>
      </c>
      <c r="T49" s="90">
        <v>0.79500000000000004</v>
      </c>
      <c r="U49" s="68">
        <v>261</v>
      </c>
      <c r="V49" s="68">
        <v>295</v>
      </c>
      <c r="W49" s="90">
        <v>0.13</v>
      </c>
      <c r="X49" s="71">
        <v>3181005</v>
      </c>
      <c r="Y49" s="71">
        <v>1350621</v>
      </c>
      <c r="Z49" s="71">
        <v>10234</v>
      </c>
      <c r="AA49" s="71">
        <v>168224</v>
      </c>
      <c r="AB49" s="71" t="s">
        <v>435</v>
      </c>
      <c r="AC49" s="68" t="s">
        <v>435</v>
      </c>
      <c r="AD49" s="71">
        <v>1537909</v>
      </c>
      <c r="AE49" s="71">
        <v>6247993</v>
      </c>
    </row>
    <row r="50" spans="1:31" ht="15.75" thickBot="1" x14ac:dyDescent="0.3">
      <c r="A50" s="66" t="s">
        <v>284</v>
      </c>
      <c r="B50" s="67">
        <v>421</v>
      </c>
      <c r="C50" s="68">
        <v>7</v>
      </c>
      <c r="D50" s="69" t="s">
        <v>355</v>
      </c>
      <c r="E50" s="70">
        <v>567</v>
      </c>
      <c r="F50" s="70">
        <v>450</v>
      </c>
      <c r="G50" s="73">
        <v>-117</v>
      </c>
      <c r="H50" s="69" t="s">
        <v>434</v>
      </c>
      <c r="I50" s="90">
        <v>-0.26</v>
      </c>
      <c r="J50" s="71">
        <f t="shared" si="0"/>
        <v>8045158</v>
      </c>
      <c r="K50" s="71">
        <f t="shared" si="1"/>
        <v>7944758</v>
      </c>
      <c r="L50" s="71">
        <v>-100400</v>
      </c>
      <c r="M50" s="90">
        <v>-1.29E-2</v>
      </c>
      <c r="N50" s="71">
        <v>282934</v>
      </c>
      <c r="O50" s="71">
        <v>878692</v>
      </c>
      <c r="P50" s="71">
        <v>733504</v>
      </c>
      <c r="Q50" s="71">
        <v>-145188</v>
      </c>
      <c r="R50" s="71">
        <v>2336</v>
      </c>
      <c r="S50" s="90">
        <v>0.67</v>
      </c>
      <c r="T50" s="90">
        <v>0.69799999999999995</v>
      </c>
      <c r="U50" s="68">
        <v>380</v>
      </c>
      <c r="V50" s="68">
        <v>314</v>
      </c>
      <c r="W50" s="90">
        <v>-0.17299999999999999</v>
      </c>
      <c r="X50" s="71">
        <v>3649577</v>
      </c>
      <c r="Y50" s="71">
        <v>1498245</v>
      </c>
      <c r="Z50" s="71">
        <v>112569</v>
      </c>
      <c r="AA50" s="71">
        <v>204045</v>
      </c>
      <c r="AB50" s="71" t="s">
        <v>435</v>
      </c>
      <c r="AC50" s="71">
        <v>112569</v>
      </c>
      <c r="AD50" s="71">
        <v>2367753</v>
      </c>
      <c r="AE50" s="71">
        <v>7944758</v>
      </c>
    </row>
    <row r="51" spans="1:31" ht="15.75" thickBot="1" x14ac:dyDescent="0.3">
      <c r="A51" s="66" t="s">
        <v>383</v>
      </c>
      <c r="B51" s="67">
        <v>257</v>
      </c>
      <c r="C51" s="68">
        <v>8</v>
      </c>
      <c r="D51" s="69" t="s">
        <v>351</v>
      </c>
      <c r="E51" s="70">
        <v>350</v>
      </c>
      <c r="F51" s="70">
        <v>336</v>
      </c>
      <c r="G51" s="68">
        <v>-14</v>
      </c>
      <c r="H51" s="69" t="s">
        <v>434</v>
      </c>
      <c r="I51" s="90">
        <v>-4.1700000000000001E-2</v>
      </c>
      <c r="J51" s="71">
        <f t="shared" si="0"/>
        <v>4909342</v>
      </c>
      <c r="K51" s="71">
        <f t="shared" si="1"/>
        <v>5046142</v>
      </c>
      <c r="L51" s="71">
        <v>136800</v>
      </c>
      <c r="M51" s="90">
        <v>2.7400000000000001E-2</v>
      </c>
      <c r="N51" s="71">
        <v>292131</v>
      </c>
      <c r="O51" s="71">
        <v>622021</v>
      </c>
      <c r="P51" s="71">
        <v>614368</v>
      </c>
      <c r="Q51" s="71">
        <v>-7653</v>
      </c>
      <c r="R51" s="71">
        <v>2345</v>
      </c>
      <c r="S51" s="90">
        <v>0.76900000000000002</v>
      </c>
      <c r="T51" s="90">
        <v>0.78</v>
      </c>
      <c r="U51" s="68">
        <v>269</v>
      </c>
      <c r="V51" s="68">
        <v>262</v>
      </c>
      <c r="W51" s="90">
        <v>-2.5999999999999999E-2</v>
      </c>
      <c r="X51" s="71">
        <v>3889243</v>
      </c>
      <c r="Y51" s="71">
        <v>450277</v>
      </c>
      <c r="Z51" s="71">
        <v>40934</v>
      </c>
      <c r="AA51" s="71">
        <v>152354</v>
      </c>
      <c r="AB51" s="71">
        <v>64600</v>
      </c>
      <c r="AC51" s="68" t="s">
        <v>435</v>
      </c>
      <c r="AD51" s="71">
        <v>448734</v>
      </c>
      <c r="AE51" s="71">
        <v>5046142</v>
      </c>
    </row>
    <row r="52" spans="1:31" ht="15.75" thickBot="1" x14ac:dyDescent="0.3">
      <c r="A52" s="66" t="s">
        <v>286</v>
      </c>
      <c r="B52" s="67">
        <v>272</v>
      </c>
      <c r="C52" s="68">
        <v>3</v>
      </c>
      <c r="D52" s="69" t="s">
        <v>351</v>
      </c>
      <c r="E52" s="70">
        <v>372</v>
      </c>
      <c r="F52" s="70">
        <v>360</v>
      </c>
      <c r="G52" s="68">
        <v>-12</v>
      </c>
      <c r="H52" s="69" t="s">
        <v>434</v>
      </c>
      <c r="I52" s="90">
        <v>-3.3300000000000003E-2</v>
      </c>
      <c r="J52" s="71">
        <f t="shared" si="0"/>
        <v>4383333</v>
      </c>
      <c r="K52" s="71">
        <f t="shared" si="1"/>
        <v>4491233</v>
      </c>
      <c r="L52" s="71">
        <v>107900</v>
      </c>
      <c r="M52" s="90">
        <v>2.4E-2</v>
      </c>
      <c r="N52" s="71">
        <v>50000</v>
      </c>
      <c r="O52" s="71">
        <v>9249</v>
      </c>
      <c r="P52" s="71">
        <v>14016</v>
      </c>
      <c r="Q52" s="71">
        <v>4767</v>
      </c>
      <c r="R52" s="71">
        <v>2336</v>
      </c>
      <c r="S52" s="90">
        <v>1.0999999999999999E-2</v>
      </c>
      <c r="T52" s="90">
        <v>1.7000000000000001E-2</v>
      </c>
      <c r="U52" s="68">
        <v>4</v>
      </c>
      <c r="V52" s="68">
        <v>6</v>
      </c>
      <c r="W52" s="90">
        <v>0.53</v>
      </c>
      <c r="X52" s="71">
        <v>3623578</v>
      </c>
      <c r="Y52" s="71">
        <v>337708</v>
      </c>
      <c r="Z52" s="71">
        <v>112569</v>
      </c>
      <c r="AA52" s="71">
        <v>9000</v>
      </c>
      <c r="AB52" s="71" t="s">
        <v>435</v>
      </c>
      <c r="AC52" s="68" t="s">
        <v>435</v>
      </c>
      <c r="AD52" s="71">
        <v>408378</v>
      </c>
      <c r="AE52" s="71">
        <v>4491233</v>
      </c>
    </row>
    <row r="53" spans="1:31" ht="15.75" thickBot="1" x14ac:dyDescent="0.3">
      <c r="A53" s="66" t="s">
        <v>287</v>
      </c>
      <c r="B53" s="67">
        <v>259</v>
      </c>
      <c r="C53" s="68">
        <v>7</v>
      </c>
      <c r="D53" s="69" t="s">
        <v>351</v>
      </c>
      <c r="E53" s="70">
        <v>423</v>
      </c>
      <c r="F53" s="70">
        <v>398</v>
      </c>
      <c r="G53" s="73">
        <v>-25</v>
      </c>
      <c r="H53" s="69" t="s">
        <v>434</v>
      </c>
      <c r="I53" s="90">
        <v>-6.2799999999999995E-2</v>
      </c>
      <c r="J53" s="71">
        <f t="shared" si="0"/>
        <v>5803320</v>
      </c>
      <c r="K53" s="71">
        <f t="shared" si="1"/>
        <v>5687320</v>
      </c>
      <c r="L53" s="71">
        <v>-116000</v>
      </c>
      <c r="M53" s="90">
        <v>-2.07E-2</v>
      </c>
      <c r="N53" s="71">
        <v>323904</v>
      </c>
      <c r="O53" s="71">
        <v>702954</v>
      </c>
      <c r="P53" s="71">
        <v>675104</v>
      </c>
      <c r="Q53" s="71">
        <v>-27850</v>
      </c>
      <c r="R53" s="71">
        <v>2344</v>
      </c>
      <c r="S53" s="90">
        <v>0.71899999999999997</v>
      </c>
      <c r="T53" s="90">
        <v>0.72399999999999998</v>
      </c>
      <c r="U53" s="68">
        <v>304</v>
      </c>
      <c r="V53" s="68">
        <v>288</v>
      </c>
      <c r="W53" s="90">
        <v>-5.1999999999999998E-2</v>
      </c>
      <c r="X53" s="71">
        <v>4051914</v>
      </c>
      <c r="Y53" s="71">
        <v>450277</v>
      </c>
      <c r="Z53" s="71">
        <v>15350</v>
      </c>
      <c r="AA53" s="71">
        <v>180466</v>
      </c>
      <c r="AB53" s="71">
        <v>78200</v>
      </c>
      <c r="AC53" s="71">
        <v>112569</v>
      </c>
      <c r="AD53" s="71">
        <v>798544</v>
      </c>
      <c r="AE53" s="71">
        <v>5687320</v>
      </c>
    </row>
    <row r="54" spans="1:31" ht="15.75" thickBot="1" x14ac:dyDescent="0.3">
      <c r="A54" s="66" t="s">
        <v>288</v>
      </c>
      <c r="B54" s="67">
        <v>344</v>
      </c>
      <c r="C54" s="68">
        <v>8</v>
      </c>
      <c r="D54" s="69" t="s">
        <v>351</v>
      </c>
      <c r="E54" s="70">
        <v>307</v>
      </c>
      <c r="F54" s="70">
        <v>270</v>
      </c>
      <c r="G54" s="68">
        <v>-37</v>
      </c>
      <c r="H54" s="69" t="s">
        <v>434</v>
      </c>
      <c r="I54" s="90">
        <v>-0.13700000000000001</v>
      </c>
      <c r="J54" s="71">
        <f t="shared" si="0"/>
        <v>5052781</v>
      </c>
      <c r="K54" s="71">
        <f t="shared" si="1"/>
        <v>5171081</v>
      </c>
      <c r="L54" s="71">
        <v>118300</v>
      </c>
      <c r="M54" s="90">
        <v>2.3199999999999998E-2</v>
      </c>
      <c r="N54" s="71">
        <v>239170</v>
      </c>
      <c r="O54" s="71">
        <v>564213</v>
      </c>
      <c r="P54" s="71">
        <v>504576</v>
      </c>
      <c r="Q54" s="71">
        <v>-59637</v>
      </c>
      <c r="R54" s="71">
        <v>2347</v>
      </c>
      <c r="S54" s="90">
        <v>0.79500000000000004</v>
      </c>
      <c r="T54" s="90">
        <v>0.79600000000000004</v>
      </c>
      <c r="U54" s="68">
        <v>244</v>
      </c>
      <c r="V54" s="68">
        <v>215</v>
      </c>
      <c r="W54" s="90">
        <v>-0.11899999999999999</v>
      </c>
      <c r="X54" s="71">
        <v>3180220</v>
      </c>
      <c r="Y54" s="71">
        <v>900344</v>
      </c>
      <c r="Z54" s="71">
        <v>5117</v>
      </c>
      <c r="AA54" s="71">
        <v>122425</v>
      </c>
      <c r="AB54" s="71">
        <v>64600</v>
      </c>
      <c r="AC54" s="71">
        <v>112569</v>
      </c>
      <c r="AD54" s="71">
        <v>785806</v>
      </c>
      <c r="AE54" s="71">
        <v>5171081</v>
      </c>
    </row>
    <row r="55" spans="1:31" ht="15.75" thickBot="1" x14ac:dyDescent="0.3">
      <c r="A55" s="66" t="s">
        <v>289</v>
      </c>
      <c r="B55" s="67">
        <v>417</v>
      </c>
      <c r="C55" s="68">
        <v>8</v>
      </c>
      <c r="D55" s="69" t="s">
        <v>355</v>
      </c>
      <c r="E55" s="70">
        <v>216</v>
      </c>
      <c r="F55" s="70">
        <v>246</v>
      </c>
      <c r="G55" s="68">
        <v>30</v>
      </c>
      <c r="H55" s="69" t="s">
        <v>434</v>
      </c>
      <c r="I55" s="90">
        <v>0.122</v>
      </c>
      <c r="J55" s="71">
        <f t="shared" si="0"/>
        <v>4946933</v>
      </c>
      <c r="K55" s="71">
        <f t="shared" si="1"/>
        <v>5468733</v>
      </c>
      <c r="L55" s="71">
        <v>521800</v>
      </c>
      <c r="M55" s="90">
        <v>9.6600000000000005E-2</v>
      </c>
      <c r="N55" s="71">
        <v>183125</v>
      </c>
      <c r="O55" s="71">
        <v>460157</v>
      </c>
      <c r="P55" s="71">
        <v>490560</v>
      </c>
      <c r="Q55" s="71">
        <v>30403</v>
      </c>
      <c r="R55" s="71">
        <v>2347</v>
      </c>
      <c r="S55" s="90">
        <v>0.92100000000000004</v>
      </c>
      <c r="T55" s="90">
        <v>0.85</v>
      </c>
      <c r="U55" s="68">
        <v>199</v>
      </c>
      <c r="V55" s="68">
        <v>209</v>
      </c>
      <c r="W55" s="90">
        <v>5.0999999999999997E-2</v>
      </c>
      <c r="X55" s="71">
        <v>2335686</v>
      </c>
      <c r="Y55" s="71">
        <v>1330660</v>
      </c>
      <c r="Z55" s="71">
        <v>10234</v>
      </c>
      <c r="AA55" s="71">
        <v>111544</v>
      </c>
      <c r="AB55" s="71" t="s">
        <v>435</v>
      </c>
      <c r="AC55" s="71">
        <v>112569</v>
      </c>
      <c r="AD55" s="71">
        <v>1568040</v>
      </c>
      <c r="AE55" s="71">
        <v>5468733</v>
      </c>
    </row>
    <row r="56" spans="1:31" ht="15.75" thickBot="1" x14ac:dyDescent="0.3">
      <c r="A56" s="66" t="s">
        <v>290</v>
      </c>
      <c r="B56" s="67">
        <v>261</v>
      </c>
      <c r="C56" s="68">
        <v>4</v>
      </c>
      <c r="D56" s="69" t="s">
        <v>351</v>
      </c>
      <c r="E56" s="70">
        <v>981</v>
      </c>
      <c r="F56" s="70">
        <v>942</v>
      </c>
      <c r="G56" s="73">
        <v>-39</v>
      </c>
      <c r="H56" s="69" t="s">
        <v>434</v>
      </c>
      <c r="I56" s="90">
        <v>-4.1399999999999999E-2</v>
      </c>
      <c r="J56" s="71">
        <f t="shared" si="0"/>
        <v>10853267</v>
      </c>
      <c r="K56" s="71">
        <f t="shared" si="1"/>
        <v>10428767</v>
      </c>
      <c r="L56" s="71">
        <v>-424500</v>
      </c>
      <c r="M56" s="90">
        <v>-4.1200000000000001E-2</v>
      </c>
      <c r="N56" s="71">
        <v>129107</v>
      </c>
      <c r="O56" s="71">
        <v>94806</v>
      </c>
      <c r="P56" s="71">
        <v>88768</v>
      </c>
      <c r="Q56" s="71">
        <v>-6038</v>
      </c>
      <c r="R56" s="71">
        <v>2336</v>
      </c>
      <c r="S56" s="90">
        <v>4.2000000000000003E-2</v>
      </c>
      <c r="T56" s="90">
        <v>0.04</v>
      </c>
      <c r="U56" s="68">
        <v>41</v>
      </c>
      <c r="V56" s="68">
        <v>38</v>
      </c>
      <c r="W56" s="90">
        <v>-8.1000000000000003E-2</v>
      </c>
      <c r="X56" s="71">
        <v>7176644</v>
      </c>
      <c r="Y56" s="71">
        <v>1313133</v>
      </c>
      <c r="Z56" s="71">
        <v>337708</v>
      </c>
      <c r="AA56" s="71">
        <v>24550</v>
      </c>
      <c r="AB56" s="71" t="s">
        <v>435</v>
      </c>
      <c r="AC56" s="71">
        <v>112569</v>
      </c>
      <c r="AD56" s="71">
        <v>1464163</v>
      </c>
      <c r="AE56" s="71">
        <v>10428767</v>
      </c>
    </row>
    <row r="57" spans="1:31" ht="15.75" thickBot="1" x14ac:dyDescent="0.3">
      <c r="A57" s="66" t="s">
        <v>384</v>
      </c>
      <c r="B57" s="67">
        <v>262</v>
      </c>
      <c r="C57" s="68">
        <v>5</v>
      </c>
      <c r="D57" s="69" t="s">
        <v>351</v>
      </c>
      <c r="E57" s="70">
        <v>419</v>
      </c>
      <c r="F57" s="70">
        <v>358</v>
      </c>
      <c r="G57" s="73">
        <v>-61</v>
      </c>
      <c r="H57" s="69" t="s">
        <v>434</v>
      </c>
      <c r="I57" s="90">
        <v>-0.1704</v>
      </c>
      <c r="J57" s="71">
        <f t="shared" si="0"/>
        <v>5846597</v>
      </c>
      <c r="K57" s="71">
        <f t="shared" si="1"/>
        <v>5708297</v>
      </c>
      <c r="L57" s="71">
        <v>-138300</v>
      </c>
      <c r="M57" s="90">
        <v>-2.4299999999999999E-2</v>
      </c>
      <c r="N57" s="71">
        <v>213048</v>
      </c>
      <c r="O57" s="71">
        <v>492530</v>
      </c>
      <c r="P57" s="71">
        <v>420480</v>
      </c>
      <c r="Q57" s="71">
        <v>-72050</v>
      </c>
      <c r="R57" s="71">
        <v>2336</v>
      </c>
      <c r="S57" s="90">
        <v>0.50800000000000001</v>
      </c>
      <c r="T57" s="90">
        <v>0.503</v>
      </c>
      <c r="U57" s="68">
        <v>213</v>
      </c>
      <c r="V57" s="68">
        <v>180</v>
      </c>
      <c r="W57" s="90">
        <v>-0.155</v>
      </c>
      <c r="X57" s="71">
        <v>3899206</v>
      </c>
      <c r="Y57" s="71">
        <v>900344</v>
      </c>
      <c r="Z57" s="71">
        <v>112569</v>
      </c>
      <c r="AA57" s="71">
        <v>162331</v>
      </c>
      <c r="AB57" s="71">
        <v>81600</v>
      </c>
      <c r="AC57" s="68" t="s">
        <v>435</v>
      </c>
      <c r="AD57" s="71">
        <v>552247</v>
      </c>
      <c r="AE57" s="71">
        <v>5708297</v>
      </c>
    </row>
    <row r="58" spans="1:31" ht="15.75" thickBot="1" x14ac:dyDescent="0.3">
      <c r="A58" s="66" t="s">
        <v>292</v>
      </c>
      <c r="B58" s="67">
        <v>370</v>
      </c>
      <c r="C58" s="68">
        <v>5</v>
      </c>
      <c r="D58" s="69" t="s">
        <v>351</v>
      </c>
      <c r="E58" s="70">
        <v>317</v>
      </c>
      <c r="F58" s="70">
        <v>317</v>
      </c>
      <c r="G58" s="73">
        <v>0</v>
      </c>
      <c r="H58" s="69" t="s">
        <v>434</v>
      </c>
      <c r="I58" s="90">
        <v>0</v>
      </c>
      <c r="J58" s="71">
        <f t="shared" si="0"/>
        <v>6245101</v>
      </c>
      <c r="K58" s="71">
        <f t="shared" si="1"/>
        <v>6131001</v>
      </c>
      <c r="L58" s="71">
        <v>-114100</v>
      </c>
      <c r="M58" s="90">
        <v>-1.8700000000000001E-2</v>
      </c>
      <c r="N58" s="71">
        <v>198172</v>
      </c>
      <c r="O58" s="71">
        <v>432409</v>
      </c>
      <c r="P58" s="71">
        <v>394784</v>
      </c>
      <c r="Q58" s="71">
        <v>-37625</v>
      </c>
      <c r="R58" s="71">
        <v>2336</v>
      </c>
      <c r="S58" s="90">
        <v>0.59</v>
      </c>
      <c r="T58" s="90">
        <v>0.53300000000000003</v>
      </c>
      <c r="U58" s="68">
        <v>187</v>
      </c>
      <c r="V58" s="68">
        <v>169</v>
      </c>
      <c r="W58" s="90">
        <v>-9.6000000000000002E-2</v>
      </c>
      <c r="X58" s="71">
        <v>3382681</v>
      </c>
      <c r="Y58" s="71">
        <v>1423058</v>
      </c>
      <c r="Z58" s="71">
        <v>225139</v>
      </c>
      <c r="AA58" s="71">
        <v>143738</v>
      </c>
      <c r="AB58" s="71">
        <v>64600</v>
      </c>
      <c r="AC58" s="68" t="s">
        <v>435</v>
      </c>
      <c r="AD58" s="71">
        <v>891785</v>
      </c>
      <c r="AE58" s="71">
        <v>6131001</v>
      </c>
    </row>
    <row r="59" spans="1:31" ht="15.75" thickBot="1" x14ac:dyDescent="0.3">
      <c r="A59" s="66" t="s">
        <v>293</v>
      </c>
      <c r="B59" s="67">
        <v>264</v>
      </c>
      <c r="C59" s="68">
        <v>4</v>
      </c>
      <c r="D59" s="69" t="s">
        <v>354</v>
      </c>
      <c r="E59" s="70">
        <v>347</v>
      </c>
      <c r="F59" s="70">
        <v>252</v>
      </c>
      <c r="G59" s="73">
        <v>-95</v>
      </c>
      <c r="H59" s="69" t="s">
        <v>436</v>
      </c>
      <c r="I59" s="90">
        <v>-0.377</v>
      </c>
      <c r="J59" s="71">
        <f t="shared" si="0"/>
        <v>7183264</v>
      </c>
      <c r="K59" s="71">
        <f t="shared" si="1"/>
        <v>6887664</v>
      </c>
      <c r="L59" s="71">
        <v>-295600</v>
      </c>
      <c r="M59" s="90">
        <v>-4.2799999999999998E-2</v>
      </c>
      <c r="N59" s="71">
        <v>115898</v>
      </c>
      <c r="O59" s="71">
        <v>453220</v>
      </c>
      <c r="P59" s="71">
        <v>280320</v>
      </c>
      <c r="Q59" s="71">
        <v>-172900</v>
      </c>
      <c r="R59" s="71">
        <v>2336</v>
      </c>
      <c r="S59" s="90">
        <v>0.56499999999999995</v>
      </c>
      <c r="T59" s="90">
        <v>0.47599999999999998</v>
      </c>
      <c r="U59" s="68">
        <v>196</v>
      </c>
      <c r="V59" s="68">
        <v>120</v>
      </c>
      <c r="W59" s="90">
        <v>-0.38800000000000001</v>
      </c>
      <c r="X59" s="71">
        <v>3030162</v>
      </c>
      <c r="Y59" s="71">
        <v>860422</v>
      </c>
      <c r="Z59" s="71">
        <v>900554</v>
      </c>
      <c r="AA59" s="71">
        <v>114264</v>
      </c>
      <c r="AB59" s="71">
        <v>78200</v>
      </c>
      <c r="AC59" s="68" t="s">
        <v>435</v>
      </c>
      <c r="AD59" s="71">
        <v>1904062</v>
      </c>
      <c r="AE59" s="71">
        <v>6887664</v>
      </c>
    </row>
    <row r="60" spans="1:31" ht="15.75" thickBot="1" x14ac:dyDescent="0.3">
      <c r="A60" s="66" t="s">
        <v>294</v>
      </c>
      <c r="B60" s="67">
        <v>266</v>
      </c>
      <c r="C60" s="68">
        <v>8</v>
      </c>
      <c r="D60" s="69" t="s">
        <v>354</v>
      </c>
      <c r="E60" s="70">
        <v>518</v>
      </c>
      <c r="F60" s="70">
        <v>487</v>
      </c>
      <c r="G60" s="73">
        <v>-31</v>
      </c>
      <c r="H60" s="69" t="s">
        <v>434</v>
      </c>
      <c r="I60" s="90">
        <v>-6.3700000000000007E-2</v>
      </c>
      <c r="J60" s="71">
        <f t="shared" si="0"/>
        <v>7493752</v>
      </c>
      <c r="K60" s="71">
        <f t="shared" si="1"/>
        <v>7283552</v>
      </c>
      <c r="L60" s="71">
        <v>-210200</v>
      </c>
      <c r="M60" s="90">
        <v>-2.8799999999999999E-2</v>
      </c>
      <c r="N60" s="71">
        <v>241574</v>
      </c>
      <c r="O60" s="71">
        <v>585024</v>
      </c>
      <c r="P60" s="71">
        <v>595680</v>
      </c>
      <c r="Q60" s="71">
        <v>10656</v>
      </c>
      <c r="R60" s="71">
        <v>2336</v>
      </c>
      <c r="S60" s="90">
        <v>0.48799999999999999</v>
      </c>
      <c r="T60" s="90">
        <v>0.52400000000000002</v>
      </c>
      <c r="U60" s="68">
        <v>253</v>
      </c>
      <c r="V60" s="68">
        <v>255</v>
      </c>
      <c r="W60" s="90">
        <v>8.9999999999999993E-3</v>
      </c>
      <c r="X60" s="71">
        <v>4752434</v>
      </c>
      <c r="Y60" s="71">
        <v>975530</v>
      </c>
      <c r="Z60" s="71">
        <v>112569</v>
      </c>
      <c r="AA60" s="71">
        <v>220821</v>
      </c>
      <c r="AB60" s="71">
        <v>119000</v>
      </c>
      <c r="AC60" s="68" t="s">
        <v>435</v>
      </c>
      <c r="AD60" s="71">
        <v>1103198</v>
      </c>
      <c r="AE60" s="71">
        <v>7283552</v>
      </c>
    </row>
    <row r="61" spans="1:31" ht="15.75" thickBot="1" x14ac:dyDescent="0.3">
      <c r="A61" s="66" t="s">
        <v>295</v>
      </c>
      <c r="B61" s="67">
        <v>271</v>
      </c>
      <c r="C61" s="68">
        <v>6</v>
      </c>
      <c r="D61" s="69" t="s">
        <v>351</v>
      </c>
      <c r="E61" s="70">
        <v>486</v>
      </c>
      <c r="F61" s="70">
        <v>449</v>
      </c>
      <c r="G61" s="73">
        <v>-37</v>
      </c>
      <c r="H61" s="69" t="s">
        <v>434</v>
      </c>
      <c r="I61" s="90">
        <v>-8.2400000000000001E-2</v>
      </c>
      <c r="J61" s="71">
        <f t="shared" si="0"/>
        <v>6240247</v>
      </c>
      <c r="K61" s="71">
        <f t="shared" si="1"/>
        <v>6179447</v>
      </c>
      <c r="L61" s="71">
        <v>-60800</v>
      </c>
      <c r="M61" s="90">
        <v>-9.7999999999999997E-3</v>
      </c>
      <c r="N61" s="71">
        <v>149579</v>
      </c>
      <c r="O61" s="71">
        <v>314479</v>
      </c>
      <c r="P61" s="71">
        <v>249952</v>
      </c>
      <c r="Q61" s="71">
        <v>-64527</v>
      </c>
      <c r="R61" s="71">
        <v>2336</v>
      </c>
      <c r="S61" s="90">
        <v>0.28000000000000003</v>
      </c>
      <c r="T61" s="90">
        <v>0.23799999999999999</v>
      </c>
      <c r="U61" s="68">
        <v>136</v>
      </c>
      <c r="V61" s="68">
        <v>107</v>
      </c>
      <c r="W61" s="90">
        <v>-0.214</v>
      </c>
      <c r="X61" s="71">
        <v>4592238</v>
      </c>
      <c r="Y61" s="71">
        <v>1012913</v>
      </c>
      <c r="Z61" s="71">
        <v>112569</v>
      </c>
      <c r="AA61" s="71">
        <v>11225</v>
      </c>
      <c r="AB61" s="71" t="s">
        <v>435</v>
      </c>
      <c r="AC61" s="68" t="s">
        <v>435</v>
      </c>
      <c r="AD61" s="71">
        <v>450502</v>
      </c>
      <c r="AE61" s="71">
        <v>6179447</v>
      </c>
    </row>
    <row r="62" spans="1:31" ht="15.75" thickBot="1" x14ac:dyDescent="0.3">
      <c r="A62" s="66" t="s">
        <v>296</v>
      </c>
      <c r="B62" s="67">
        <v>884</v>
      </c>
      <c r="C62" s="68">
        <v>5</v>
      </c>
      <c r="D62" s="69" t="s">
        <v>352</v>
      </c>
      <c r="E62" s="70">
        <v>294</v>
      </c>
      <c r="F62" s="70">
        <v>204</v>
      </c>
      <c r="G62" s="73">
        <v>-90</v>
      </c>
      <c r="H62" s="69" t="s">
        <v>434</v>
      </c>
      <c r="I62" s="90">
        <v>-0.44119999999999998</v>
      </c>
      <c r="J62" s="71">
        <f t="shared" si="0"/>
        <v>4918630</v>
      </c>
      <c r="K62" s="71">
        <f t="shared" si="1"/>
        <v>4916730</v>
      </c>
      <c r="L62" s="71">
        <v>-1900</v>
      </c>
      <c r="M62" s="90">
        <v>-4.0000000000000002E-4</v>
      </c>
      <c r="N62" s="71">
        <v>136380</v>
      </c>
      <c r="O62" s="69" t="s">
        <v>435</v>
      </c>
      <c r="P62" s="69" t="s">
        <v>435</v>
      </c>
      <c r="Q62" s="71">
        <v>0</v>
      </c>
      <c r="R62" s="69" t="s">
        <v>435</v>
      </c>
      <c r="S62" s="90">
        <v>0</v>
      </c>
      <c r="T62" s="90">
        <v>0</v>
      </c>
      <c r="U62" s="68">
        <v>0</v>
      </c>
      <c r="V62" s="69" t="s">
        <v>437</v>
      </c>
      <c r="W62" s="92"/>
      <c r="X62" s="71">
        <v>1986439</v>
      </c>
      <c r="Y62" s="71">
        <v>1255684</v>
      </c>
      <c r="Z62" s="71">
        <v>20467</v>
      </c>
      <c r="AA62" s="71">
        <v>64992</v>
      </c>
      <c r="AB62" s="71">
        <v>70000</v>
      </c>
      <c r="AC62" s="71">
        <v>112569</v>
      </c>
      <c r="AD62" s="71">
        <v>1406579</v>
      </c>
      <c r="AE62" s="71">
        <v>4916730</v>
      </c>
    </row>
    <row r="63" spans="1:31" ht="15.75" thickBot="1" x14ac:dyDescent="0.3">
      <c r="A63" s="66" t="s">
        <v>297</v>
      </c>
      <c r="B63" s="67">
        <v>420</v>
      </c>
      <c r="C63" s="68">
        <v>4</v>
      </c>
      <c r="D63" s="69" t="s">
        <v>355</v>
      </c>
      <c r="E63" s="70">
        <v>766</v>
      </c>
      <c r="F63" s="70">
        <v>641</v>
      </c>
      <c r="G63" s="73">
        <v>-125</v>
      </c>
      <c r="H63" s="69" t="s">
        <v>434</v>
      </c>
      <c r="I63" s="90">
        <v>-0.19500000000000001</v>
      </c>
      <c r="J63" s="71">
        <f t="shared" si="0"/>
        <v>10772682</v>
      </c>
      <c r="K63" s="71">
        <f t="shared" si="1"/>
        <v>10412982</v>
      </c>
      <c r="L63" s="71">
        <v>-359700</v>
      </c>
      <c r="M63" s="90">
        <v>-3.4599999999999999E-2</v>
      </c>
      <c r="N63" s="71">
        <v>260337</v>
      </c>
      <c r="O63" s="71">
        <v>807009</v>
      </c>
      <c r="P63" s="71">
        <v>607360</v>
      </c>
      <c r="Q63" s="71">
        <v>-199649</v>
      </c>
      <c r="R63" s="71">
        <v>2336</v>
      </c>
      <c r="S63" s="90">
        <v>0.45600000000000002</v>
      </c>
      <c r="T63" s="90">
        <v>0.40600000000000003</v>
      </c>
      <c r="U63" s="68">
        <v>349</v>
      </c>
      <c r="V63" s="68">
        <v>260</v>
      </c>
      <c r="W63" s="90">
        <v>-0.254</v>
      </c>
      <c r="X63" s="71">
        <v>4796794</v>
      </c>
      <c r="Y63" s="71">
        <v>1593392</v>
      </c>
      <c r="Z63" s="71">
        <v>1801108</v>
      </c>
      <c r="AA63" s="71">
        <v>290651</v>
      </c>
      <c r="AB63" s="71" t="s">
        <v>435</v>
      </c>
      <c r="AC63" s="68" t="s">
        <v>435</v>
      </c>
      <c r="AD63" s="71">
        <v>1931037</v>
      </c>
      <c r="AE63" s="71">
        <v>10412982</v>
      </c>
    </row>
    <row r="64" spans="1:31" ht="15.75" thickBot="1" x14ac:dyDescent="0.3">
      <c r="A64" s="66" t="s">
        <v>298</v>
      </c>
      <c r="B64" s="67">
        <v>308</v>
      </c>
      <c r="C64" s="68">
        <v>8</v>
      </c>
      <c r="D64" s="69" t="s">
        <v>351</v>
      </c>
      <c r="E64" s="70">
        <v>242</v>
      </c>
      <c r="F64" s="70">
        <v>233</v>
      </c>
      <c r="G64" s="73">
        <v>-9</v>
      </c>
      <c r="H64" s="69" t="s">
        <v>434</v>
      </c>
      <c r="I64" s="90">
        <v>-3.8600000000000002E-2</v>
      </c>
      <c r="J64" s="71">
        <f t="shared" si="0"/>
        <v>4108694</v>
      </c>
      <c r="K64" s="71">
        <f t="shared" si="1"/>
        <v>4390394</v>
      </c>
      <c r="L64" s="71">
        <v>281700</v>
      </c>
      <c r="M64" s="90">
        <v>6.4000000000000001E-2</v>
      </c>
      <c r="N64" s="71">
        <v>209825</v>
      </c>
      <c r="O64" s="71">
        <v>460157</v>
      </c>
      <c r="P64" s="71">
        <v>443840</v>
      </c>
      <c r="Q64" s="71">
        <v>-16317</v>
      </c>
      <c r="R64" s="71">
        <v>2348</v>
      </c>
      <c r="S64" s="90">
        <v>0.82199999999999995</v>
      </c>
      <c r="T64" s="90">
        <v>0.81100000000000005</v>
      </c>
      <c r="U64" s="68">
        <v>199</v>
      </c>
      <c r="V64" s="68">
        <v>189</v>
      </c>
      <c r="W64" s="90">
        <v>-0.05</v>
      </c>
      <c r="X64" s="71">
        <v>2805024</v>
      </c>
      <c r="Y64" s="71">
        <v>747853</v>
      </c>
      <c r="Z64" s="71">
        <v>5117</v>
      </c>
      <c r="AA64" s="71">
        <v>105649</v>
      </c>
      <c r="AB64" s="71">
        <v>78200</v>
      </c>
      <c r="AC64" s="68" t="s">
        <v>435</v>
      </c>
      <c r="AD64" s="71">
        <v>648551</v>
      </c>
      <c r="AE64" s="71">
        <v>4390394</v>
      </c>
    </row>
    <row r="65" spans="1:31" ht="15.75" thickBot="1" x14ac:dyDescent="0.3">
      <c r="A65" s="66" t="s">
        <v>299</v>
      </c>
      <c r="B65" s="67">
        <v>273</v>
      </c>
      <c r="C65" s="68">
        <v>3</v>
      </c>
      <c r="D65" s="69" t="s">
        <v>351</v>
      </c>
      <c r="E65" s="70">
        <v>456</v>
      </c>
      <c r="F65" s="70">
        <v>402</v>
      </c>
      <c r="G65" s="73">
        <v>-54</v>
      </c>
      <c r="H65" s="69" t="s">
        <v>434</v>
      </c>
      <c r="I65" s="90">
        <v>-0.1343</v>
      </c>
      <c r="J65" s="71">
        <f t="shared" si="0"/>
        <v>5001566</v>
      </c>
      <c r="K65" s="71">
        <f t="shared" si="1"/>
        <v>4963466</v>
      </c>
      <c r="L65" s="71">
        <v>-38100</v>
      </c>
      <c r="M65" s="90">
        <v>-7.6E-3</v>
      </c>
      <c r="N65" s="71">
        <v>53892</v>
      </c>
      <c r="O65" s="71">
        <v>36998</v>
      </c>
      <c r="P65" s="71">
        <v>35040</v>
      </c>
      <c r="Q65" s="71">
        <v>-1958</v>
      </c>
      <c r="R65" s="71">
        <v>2336</v>
      </c>
      <c r="S65" s="93" t="s">
        <v>438</v>
      </c>
      <c r="T65" s="90">
        <v>3.6999999999999998E-2</v>
      </c>
      <c r="U65" s="68">
        <v>16</v>
      </c>
      <c r="V65" s="68">
        <v>15</v>
      </c>
      <c r="W65" s="90">
        <v>-7.0000000000000007E-2</v>
      </c>
      <c r="X65" s="71">
        <v>3971292</v>
      </c>
      <c r="Y65" s="71">
        <v>337708</v>
      </c>
      <c r="Z65" s="71">
        <v>225139</v>
      </c>
      <c r="AA65" s="71">
        <v>10050</v>
      </c>
      <c r="AB65" s="71" t="s">
        <v>435</v>
      </c>
      <c r="AC65" s="68" t="s">
        <v>435</v>
      </c>
      <c r="AD65" s="71">
        <v>419277</v>
      </c>
      <c r="AE65" s="71">
        <v>4963466</v>
      </c>
    </row>
    <row r="66" spans="1:31" ht="15.75" thickBot="1" x14ac:dyDescent="0.3">
      <c r="A66" s="66" t="s">
        <v>300</v>
      </c>
      <c r="B66" s="67">
        <v>284</v>
      </c>
      <c r="C66" s="68">
        <v>1</v>
      </c>
      <c r="D66" s="69" t="s">
        <v>351</v>
      </c>
      <c r="E66" s="70">
        <v>468</v>
      </c>
      <c r="F66" s="70">
        <v>457</v>
      </c>
      <c r="G66" s="68">
        <v>-11</v>
      </c>
      <c r="H66" s="69" t="s">
        <v>434</v>
      </c>
      <c r="I66" s="90">
        <v>-2.41E-2</v>
      </c>
      <c r="J66" s="71">
        <f t="shared" si="0"/>
        <v>8364575</v>
      </c>
      <c r="K66" s="71">
        <f t="shared" si="1"/>
        <v>8403375</v>
      </c>
      <c r="L66" s="71">
        <v>38800</v>
      </c>
      <c r="M66" s="90">
        <v>4.5999999999999999E-3</v>
      </c>
      <c r="N66" s="71">
        <v>178090</v>
      </c>
      <c r="O66" s="71">
        <v>335290</v>
      </c>
      <c r="P66" s="71">
        <v>315360</v>
      </c>
      <c r="Q66" s="71">
        <v>-19930</v>
      </c>
      <c r="R66" s="71">
        <v>2336</v>
      </c>
      <c r="S66" s="90">
        <v>0.31</v>
      </c>
      <c r="T66" s="90">
        <v>0.29499999999999998</v>
      </c>
      <c r="U66" s="68">
        <v>145</v>
      </c>
      <c r="V66" s="68">
        <v>135</v>
      </c>
      <c r="W66" s="90">
        <v>-7.0000000000000007E-2</v>
      </c>
      <c r="X66" s="71">
        <v>4693428</v>
      </c>
      <c r="Y66" s="71">
        <v>972992</v>
      </c>
      <c r="Z66" s="71">
        <v>1238262</v>
      </c>
      <c r="AA66" s="71">
        <v>207218</v>
      </c>
      <c r="AB66" s="71">
        <v>149600</v>
      </c>
      <c r="AC66" s="68" t="s">
        <v>435</v>
      </c>
      <c r="AD66" s="71">
        <v>1141875</v>
      </c>
      <c r="AE66" s="71">
        <v>8403375</v>
      </c>
    </row>
    <row r="67" spans="1:31" ht="15.75" thickBot="1" x14ac:dyDescent="0.3">
      <c r="A67" s="66" t="s">
        <v>301</v>
      </c>
      <c r="B67" s="67">
        <v>274</v>
      </c>
      <c r="C67" s="68">
        <v>6</v>
      </c>
      <c r="D67" s="69" t="s">
        <v>351</v>
      </c>
      <c r="E67" s="70">
        <v>490</v>
      </c>
      <c r="F67" s="70">
        <v>509</v>
      </c>
      <c r="G67" s="68">
        <v>19</v>
      </c>
      <c r="H67" s="69" t="s">
        <v>434</v>
      </c>
      <c r="I67" s="90">
        <v>3.73E-2</v>
      </c>
      <c r="J67" s="71">
        <f t="shared" ref="J67:J119" si="2">K67-L67</f>
        <v>5504676</v>
      </c>
      <c r="K67" s="71">
        <f t="shared" ref="K67:K119" si="3">AE67</f>
        <v>5880376</v>
      </c>
      <c r="L67" s="71">
        <v>375700</v>
      </c>
      <c r="M67" s="90">
        <v>6.3700000000000007E-2</v>
      </c>
      <c r="N67" s="71">
        <v>116777</v>
      </c>
      <c r="O67" s="71">
        <v>150303</v>
      </c>
      <c r="P67" s="71">
        <v>158848</v>
      </c>
      <c r="Q67" s="71">
        <v>8545</v>
      </c>
      <c r="R67" s="71">
        <v>2336</v>
      </c>
      <c r="S67" s="90">
        <v>0.13300000000000001</v>
      </c>
      <c r="T67" s="90">
        <v>0.13400000000000001</v>
      </c>
      <c r="U67" s="68">
        <v>65</v>
      </c>
      <c r="V67" s="68">
        <v>68</v>
      </c>
      <c r="W67" s="90">
        <v>4.9000000000000002E-2</v>
      </c>
      <c r="X67" s="71">
        <v>4796836</v>
      </c>
      <c r="Y67" s="71">
        <v>450277</v>
      </c>
      <c r="Z67" s="71">
        <v>112569</v>
      </c>
      <c r="AA67" s="71">
        <v>12725</v>
      </c>
      <c r="AB67" s="71" t="s">
        <v>435</v>
      </c>
      <c r="AC67" s="68" t="s">
        <v>435</v>
      </c>
      <c r="AD67" s="71">
        <v>507969</v>
      </c>
      <c r="AE67" s="71">
        <v>5880376</v>
      </c>
    </row>
    <row r="68" spans="1:31" ht="15.75" thickBot="1" x14ac:dyDescent="0.3">
      <c r="A68" s="66" t="s">
        <v>302</v>
      </c>
      <c r="B68" s="67">
        <v>435</v>
      </c>
      <c r="C68" s="68">
        <v>5</v>
      </c>
      <c r="D68" s="69" t="s">
        <v>355</v>
      </c>
      <c r="E68" s="70">
        <v>242</v>
      </c>
      <c r="F68" s="70">
        <v>300</v>
      </c>
      <c r="G68" s="68">
        <v>58</v>
      </c>
      <c r="H68" s="69" t="s">
        <v>434</v>
      </c>
      <c r="I68" s="90">
        <v>0.1933</v>
      </c>
      <c r="J68" s="71">
        <f t="shared" si="2"/>
        <v>4643524</v>
      </c>
      <c r="K68" s="71">
        <f t="shared" si="3"/>
        <v>5118524</v>
      </c>
      <c r="L68" s="71">
        <v>475000</v>
      </c>
      <c r="M68" s="90">
        <v>9.3100000000000002E-2</v>
      </c>
      <c r="N68" s="71">
        <v>167797</v>
      </c>
      <c r="O68" s="71">
        <v>319104</v>
      </c>
      <c r="P68" s="71">
        <v>425152</v>
      </c>
      <c r="Q68" s="71">
        <v>106048</v>
      </c>
      <c r="R68" s="71">
        <v>2336</v>
      </c>
      <c r="S68" s="90">
        <v>0.56999999999999995</v>
      </c>
      <c r="T68" s="90">
        <v>0.60699999999999998</v>
      </c>
      <c r="U68" s="68">
        <v>138</v>
      </c>
      <c r="V68" s="68">
        <v>182</v>
      </c>
      <c r="W68" s="90">
        <v>0.32</v>
      </c>
      <c r="X68" s="71">
        <v>2717007</v>
      </c>
      <c r="Y68" s="71">
        <v>1068034</v>
      </c>
      <c r="Z68" s="71">
        <v>112569</v>
      </c>
      <c r="AA68" s="71">
        <v>95580</v>
      </c>
      <c r="AB68" s="71" t="s">
        <v>435</v>
      </c>
      <c r="AC68" s="68" t="s">
        <v>435</v>
      </c>
      <c r="AD68" s="71">
        <v>1125334</v>
      </c>
      <c r="AE68" s="71">
        <v>5118524</v>
      </c>
    </row>
    <row r="69" spans="1:31" ht="15.75" thickBot="1" x14ac:dyDescent="0.3">
      <c r="A69" s="66" t="s">
        <v>303</v>
      </c>
      <c r="B69" s="67">
        <v>458</v>
      </c>
      <c r="C69" s="68">
        <v>5</v>
      </c>
      <c r="D69" s="69" t="s">
        <v>352</v>
      </c>
      <c r="E69" s="70">
        <v>686</v>
      </c>
      <c r="F69" s="70">
        <v>696</v>
      </c>
      <c r="G69" s="68">
        <v>10</v>
      </c>
      <c r="H69" s="69" t="s">
        <v>434</v>
      </c>
      <c r="I69" s="90">
        <v>1.44E-2</v>
      </c>
      <c r="J69" s="71">
        <f t="shared" si="2"/>
        <v>9357933</v>
      </c>
      <c r="K69" s="71">
        <f t="shared" si="3"/>
        <v>9526333</v>
      </c>
      <c r="L69" s="71">
        <v>168400</v>
      </c>
      <c r="M69" s="90">
        <v>1.7899999999999999E-2</v>
      </c>
      <c r="N69" s="71">
        <v>271773</v>
      </c>
      <c r="O69" s="71">
        <v>610460</v>
      </c>
      <c r="P69" s="71">
        <v>626048</v>
      </c>
      <c r="Q69" s="71">
        <v>15588</v>
      </c>
      <c r="R69" s="71">
        <v>2336</v>
      </c>
      <c r="S69" s="90">
        <v>0.38500000000000001</v>
      </c>
      <c r="T69" s="90">
        <v>0.38500000000000001</v>
      </c>
      <c r="U69" s="68">
        <v>264</v>
      </c>
      <c r="V69" s="68">
        <v>268</v>
      </c>
      <c r="W69" s="90">
        <v>1.4999999999999999E-2</v>
      </c>
      <c r="X69" s="71">
        <v>5153455</v>
      </c>
      <c r="Y69" s="71">
        <v>225139</v>
      </c>
      <c r="Z69" s="71">
        <v>112569</v>
      </c>
      <c r="AA69" s="71">
        <v>221740</v>
      </c>
      <c r="AB69" s="71" t="s">
        <v>435</v>
      </c>
      <c r="AC69" s="71">
        <v>112569</v>
      </c>
      <c r="AD69" s="71">
        <v>3700861</v>
      </c>
      <c r="AE69" s="71">
        <v>9526333</v>
      </c>
    </row>
    <row r="70" spans="1:31" ht="15.75" thickBot="1" x14ac:dyDescent="0.3">
      <c r="A70" s="66" t="s">
        <v>304</v>
      </c>
      <c r="B70" s="67">
        <v>280</v>
      </c>
      <c r="C70" s="68">
        <v>6</v>
      </c>
      <c r="D70" s="69" t="s">
        <v>351</v>
      </c>
      <c r="E70" s="70">
        <v>390</v>
      </c>
      <c r="F70" s="70">
        <v>418</v>
      </c>
      <c r="G70" s="68">
        <v>28</v>
      </c>
      <c r="H70" s="69" t="s">
        <v>434</v>
      </c>
      <c r="I70" s="90">
        <v>6.7000000000000004E-2</v>
      </c>
      <c r="J70" s="71">
        <f t="shared" si="2"/>
        <v>6655283</v>
      </c>
      <c r="K70" s="71">
        <f t="shared" si="3"/>
        <v>6999883</v>
      </c>
      <c r="L70" s="71">
        <v>344600</v>
      </c>
      <c r="M70" s="90">
        <v>4.9200000000000001E-2</v>
      </c>
      <c r="N70" s="71">
        <v>305046</v>
      </c>
      <c r="O70" s="71">
        <v>566525</v>
      </c>
      <c r="P70" s="71">
        <v>623712</v>
      </c>
      <c r="Q70" s="71">
        <v>57187</v>
      </c>
      <c r="R70" s="71">
        <v>2336</v>
      </c>
      <c r="S70" s="90">
        <v>0.628</v>
      </c>
      <c r="T70" s="90">
        <v>0.63900000000000001</v>
      </c>
      <c r="U70" s="68">
        <v>245</v>
      </c>
      <c r="V70" s="68">
        <v>267</v>
      </c>
      <c r="W70" s="90">
        <v>0.09</v>
      </c>
      <c r="X70" s="71">
        <v>4871636</v>
      </c>
      <c r="Y70" s="71">
        <v>1087994</v>
      </c>
      <c r="Z70" s="71">
        <v>112569</v>
      </c>
      <c r="AA70" s="71">
        <v>189533</v>
      </c>
      <c r="AB70" s="71">
        <v>91800</v>
      </c>
      <c r="AC70" s="68" t="s">
        <v>435</v>
      </c>
      <c r="AD70" s="71">
        <v>646351</v>
      </c>
      <c r="AE70" s="71">
        <v>6999883</v>
      </c>
    </row>
    <row r="71" spans="1:31" ht="15.75" thickBot="1" x14ac:dyDescent="0.3">
      <c r="A71" s="66" t="s">
        <v>305</v>
      </c>
      <c r="B71" s="67">
        <v>285</v>
      </c>
      <c r="C71" s="68">
        <v>8</v>
      </c>
      <c r="D71" s="69" t="s">
        <v>351</v>
      </c>
      <c r="E71" s="70">
        <v>261</v>
      </c>
      <c r="F71" s="70">
        <v>238</v>
      </c>
      <c r="G71" s="73">
        <v>-23</v>
      </c>
      <c r="H71" s="69" t="s">
        <v>434</v>
      </c>
      <c r="I71" s="90">
        <v>-9.6600000000000005E-2</v>
      </c>
      <c r="J71" s="71">
        <f t="shared" si="2"/>
        <v>5089302</v>
      </c>
      <c r="K71" s="71">
        <f t="shared" si="3"/>
        <v>5009002</v>
      </c>
      <c r="L71" s="71">
        <v>-80300</v>
      </c>
      <c r="M71" s="90">
        <v>-1.6400000000000001E-2</v>
      </c>
      <c r="N71" s="71">
        <v>237054</v>
      </c>
      <c r="O71" s="71">
        <v>571150</v>
      </c>
      <c r="P71" s="71">
        <v>506912</v>
      </c>
      <c r="Q71" s="71">
        <v>-64238</v>
      </c>
      <c r="R71" s="71">
        <v>2347</v>
      </c>
      <c r="S71" s="90">
        <v>0.94599999999999995</v>
      </c>
      <c r="T71" s="90">
        <v>0.90800000000000003</v>
      </c>
      <c r="U71" s="68">
        <v>247</v>
      </c>
      <c r="V71" s="68">
        <v>216</v>
      </c>
      <c r="W71" s="90">
        <v>-0.125</v>
      </c>
      <c r="X71" s="71">
        <v>2842512</v>
      </c>
      <c r="Y71" s="71">
        <v>600334</v>
      </c>
      <c r="Z71" s="71">
        <v>5117</v>
      </c>
      <c r="AA71" s="71">
        <v>107916</v>
      </c>
      <c r="AB71" s="71">
        <v>78200</v>
      </c>
      <c r="AC71" s="71">
        <v>112569</v>
      </c>
      <c r="AD71" s="71">
        <v>1262354</v>
      </c>
      <c r="AE71" s="71">
        <v>5009002</v>
      </c>
    </row>
    <row r="72" spans="1:31" ht="15.75" thickBot="1" x14ac:dyDescent="0.3">
      <c r="A72" s="66" t="s">
        <v>306</v>
      </c>
      <c r="B72" s="67">
        <v>287</v>
      </c>
      <c r="C72" s="68">
        <v>3</v>
      </c>
      <c r="D72" s="69" t="s">
        <v>351</v>
      </c>
      <c r="E72" s="70">
        <v>651</v>
      </c>
      <c r="F72" s="70">
        <v>614</v>
      </c>
      <c r="G72" s="68">
        <v>-37</v>
      </c>
      <c r="H72" s="69" t="s">
        <v>434</v>
      </c>
      <c r="I72" s="90">
        <v>-6.0299999999999999E-2</v>
      </c>
      <c r="J72" s="71">
        <f t="shared" si="2"/>
        <v>7249784</v>
      </c>
      <c r="K72" s="71">
        <f t="shared" si="3"/>
        <v>7329384</v>
      </c>
      <c r="L72" s="71">
        <v>79600</v>
      </c>
      <c r="M72" s="90">
        <v>1.09E-2</v>
      </c>
      <c r="N72" s="71">
        <v>93296</v>
      </c>
      <c r="O72" s="71">
        <v>87869</v>
      </c>
      <c r="P72" s="71">
        <v>79424</v>
      </c>
      <c r="Q72" s="71">
        <v>-8445</v>
      </c>
      <c r="R72" s="71">
        <v>2336</v>
      </c>
      <c r="S72" s="90">
        <v>5.8000000000000003E-2</v>
      </c>
      <c r="T72" s="90">
        <v>5.5E-2</v>
      </c>
      <c r="U72" s="68">
        <v>38</v>
      </c>
      <c r="V72" s="68">
        <v>34</v>
      </c>
      <c r="W72" s="90">
        <v>-0.111</v>
      </c>
      <c r="X72" s="71">
        <v>5264166</v>
      </c>
      <c r="Y72" s="71">
        <v>1050506</v>
      </c>
      <c r="Z72" s="71">
        <v>450277</v>
      </c>
      <c r="AA72" s="71">
        <v>15350</v>
      </c>
      <c r="AB72" s="71" t="s">
        <v>435</v>
      </c>
      <c r="AC72" s="68" t="s">
        <v>435</v>
      </c>
      <c r="AD72" s="71">
        <v>549085</v>
      </c>
      <c r="AE72" s="71">
        <v>7329384</v>
      </c>
    </row>
    <row r="73" spans="1:31" ht="15.75" thickBot="1" x14ac:dyDescent="0.3">
      <c r="A73" s="66" t="s">
        <v>307</v>
      </c>
      <c r="B73" s="67">
        <v>288</v>
      </c>
      <c r="C73" s="68">
        <v>7</v>
      </c>
      <c r="D73" s="69" t="s">
        <v>351</v>
      </c>
      <c r="E73" s="70">
        <v>344</v>
      </c>
      <c r="F73" s="70">
        <v>326</v>
      </c>
      <c r="G73" s="68">
        <v>-18</v>
      </c>
      <c r="H73" s="69" t="s">
        <v>434</v>
      </c>
      <c r="I73" s="90">
        <v>-5.5199999999999999E-2</v>
      </c>
      <c r="J73" s="71">
        <f t="shared" si="2"/>
        <v>5049492</v>
      </c>
      <c r="K73" s="71">
        <f t="shared" si="3"/>
        <v>5142692</v>
      </c>
      <c r="L73" s="71">
        <v>93200</v>
      </c>
      <c r="M73" s="90">
        <v>1.83E-2</v>
      </c>
      <c r="N73" s="71">
        <v>275313</v>
      </c>
      <c r="O73" s="71">
        <v>598898</v>
      </c>
      <c r="P73" s="71">
        <v>576992</v>
      </c>
      <c r="Q73" s="71">
        <v>-21906</v>
      </c>
      <c r="R73" s="71">
        <v>2345</v>
      </c>
      <c r="S73" s="90">
        <v>0.753</v>
      </c>
      <c r="T73" s="90">
        <v>0.755</v>
      </c>
      <c r="U73" s="68">
        <v>259</v>
      </c>
      <c r="V73" s="68">
        <v>246</v>
      </c>
      <c r="W73" s="90">
        <v>-0.05</v>
      </c>
      <c r="X73" s="71">
        <v>3720389</v>
      </c>
      <c r="Y73" s="71">
        <v>600334</v>
      </c>
      <c r="Z73" s="71">
        <v>225139</v>
      </c>
      <c r="AA73" s="71">
        <v>147820</v>
      </c>
      <c r="AB73" s="71" t="s">
        <v>435</v>
      </c>
      <c r="AC73" s="68" t="s">
        <v>435</v>
      </c>
      <c r="AD73" s="71">
        <v>449010</v>
      </c>
      <c r="AE73" s="71">
        <v>5142692</v>
      </c>
    </row>
    <row r="74" spans="1:31" ht="15.75" thickBot="1" x14ac:dyDescent="0.3">
      <c r="A74" s="66" t="s">
        <v>309</v>
      </c>
      <c r="B74" s="67">
        <v>290</v>
      </c>
      <c r="C74" s="68">
        <v>5</v>
      </c>
      <c r="D74" s="69" t="s">
        <v>351</v>
      </c>
      <c r="E74" s="70">
        <v>228</v>
      </c>
      <c r="F74" s="70">
        <v>224</v>
      </c>
      <c r="G74" s="68">
        <v>-4</v>
      </c>
      <c r="H74" s="69" t="s">
        <v>434</v>
      </c>
      <c r="I74" s="90">
        <v>-1.7899999999999999E-2</v>
      </c>
      <c r="J74" s="71">
        <f t="shared" si="2"/>
        <v>4318696</v>
      </c>
      <c r="K74" s="71">
        <f t="shared" si="3"/>
        <v>4424596</v>
      </c>
      <c r="L74" s="71">
        <v>105900</v>
      </c>
      <c r="M74" s="90">
        <v>2.41E-2</v>
      </c>
      <c r="N74" s="71">
        <v>166361</v>
      </c>
      <c r="O74" s="71">
        <v>349164</v>
      </c>
      <c r="P74" s="71">
        <v>341056</v>
      </c>
      <c r="Q74" s="71">
        <v>-8108</v>
      </c>
      <c r="R74" s="71">
        <v>2336</v>
      </c>
      <c r="S74" s="90">
        <v>0.66200000000000003</v>
      </c>
      <c r="T74" s="90">
        <v>0.65200000000000002</v>
      </c>
      <c r="U74" s="68">
        <v>151</v>
      </c>
      <c r="V74" s="68">
        <v>146</v>
      </c>
      <c r="W74" s="90">
        <v>-3.3000000000000002E-2</v>
      </c>
      <c r="X74" s="71">
        <v>2654967</v>
      </c>
      <c r="Y74" s="71">
        <v>975425</v>
      </c>
      <c r="Z74" s="71">
        <v>225139</v>
      </c>
      <c r="AA74" s="71">
        <v>101568</v>
      </c>
      <c r="AB74" s="71">
        <v>64600</v>
      </c>
      <c r="AC74" s="68" t="s">
        <v>435</v>
      </c>
      <c r="AD74" s="71">
        <v>402897</v>
      </c>
      <c r="AE74" s="71">
        <v>4424596</v>
      </c>
    </row>
    <row r="75" spans="1:31" ht="30.75" thickBot="1" x14ac:dyDescent="0.3">
      <c r="A75" s="66" t="s">
        <v>385</v>
      </c>
      <c r="B75" s="67">
        <v>292</v>
      </c>
      <c r="C75" s="68">
        <v>3</v>
      </c>
      <c r="D75" s="69" t="s">
        <v>354</v>
      </c>
      <c r="E75" s="70">
        <v>761</v>
      </c>
      <c r="F75" s="70">
        <v>761</v>
      </c>
      <c r="G75" s="73">
        <v>0</v>
      </c>
      <c r="H75" s="69" t="s">
        <v>434</v>
      </c>
      <c r="I75" s="90">
        <v>0</v>
      </c>
      <c r="J75" s="71">
        <f t="shared" si="2"/>
        <v>10782494</v>
      </c>
      <c r="K75" s="71">
        <f t="shared" si="3"/>
        <v>10590494</v>
      </c>
      <c r="L75" s="71">
        <v>-192000</v>
      </c>
      <c r="M75" s="90">
        <v>-1.8100000000000002E-2</v>
      </c>
      <c r="N75" s="71">
        <v>138656</v>
      </c>
      <c r="O75" s="71">
        <v>198862</v>
      </c>
      <c r="P75" s="71">
        <v>198560</v>
      </c>
      <c r="Q75" s="71">
        <v>-302</v>
      </c>
      <c r="R75" s="71">
        <v>2336</v>
      </c>
      <c r="S75" s="90">
        <v>0.113</v>
      </c>
      <c r="T75" s="90">
        <v>0.112</v>
      </c>
      <c r="U75" s="68">
        <v>86</v>
      </c>
      <c r="V75" s="68">
        <v>85</v>
      </c>
      <c r="W75" s="90">
        <v>-8.9999999999999993E-3</v>
      </c>
      <c r="X75" s="71">
        <v>6904948</v>
      </c>
      <c r="Y75" s="71">
        <v>787985</v>
      </c>
      <c r="Z75" s="71">
        <v>1238262</v>
      </c>
      <c r="AA75" s="71">
        <v>19025</v>
      </c>
      <c r="AB75" s="71" t="s">
        <v>435</v>
      </c>
      <c r="AC75" s="68" t="s">
        <v>435</v>
      </c>
      <c r="AD75" s="71">
        <v>1640274</v>
      </c>
      <c r="AE75" s="71">
        <v>10590494</v>
      </c>
    </row>
    <row r="76" spans="1:31" ht="15.75" thickBot="1" x14ac:dyDescent="0.3">
      <c r="A76" s="66" t="s">
        <v>310</v>
      </c>
      <c r="B76" s="67">
        <v>294</v>
      </c>
      <c r="C76" s="68">
        <v>8</v>
      </c>
      <c r="D76" s="69" t="s">
        <v>351</v>
      </c>
      <c r="E76" s="70">
        <v>382</v>
      </c>
      <c r="F76" s="70">
        <v>314</v>
      </c>
      <c r="G76" s="73">
        <v>-68</v>
      </c>
      <c r="H76" s="69" t="s">
        <v>434</v>
      </c>
      <c r="I76" s="90">
        <v>-0.21659999999999999</v>
      </c>
      <c r="J76" s="71">
        <f t="shared" si="2"/>
        <v>6657960</v>
      </c>
      <c r="K76" s="71">
        <f t="shared" si="3"/>
        <v>6499160</v>
      </c>
      <c r="L76" s="71">
        <v>-158800</v>
      </c>
      <c r="M76" s="90">
        <v>-2.4799999999999999E-2</v>
      </c>
      <c r="N76" s="71">
        <v>296929</v>
      </c>
      <c r="O76" s="71">
        <v>763075</v>
      </c>
      <c r="P76" s="71">
        <v>630720</v>
      </c>
      <c r="Q76" s="71">
        <v>-132355</v>
      </c>
      <c r="R76" s="71">
        <v>2345</v>
      </c>
      <c r="S76" s="90">
        <v>0.86399999999999999</v>
      </c>
      <c r="T76" s="90">
        <v>0.85699999999999998</v>
      </c>
      <c r="U76" s="68">
        <v>330</v>
      </c>
      <c r="V76" s="68">
        <v>269</v>
      </c>
      <c r="W76" s="90">
        <v>-0.185</v>
      </c>
      <c r="X76" s="71">
        <v>3476559</v>
      </c>
      <c r="Y76" s="71">
        <v>1050401</v>
      </c>
      <c r="Z76" s="71">
        <v>5117</v>
      </c>
      <c r="AA76" s="71">
        <v>142376</v>
      </c>
      <c r="AB76" s="71">
        <v>119000</v>
      </c>
      <c r="AC76" s="71">
        <v>112569</v>
      </c>
      <c r="AD76" s="71">
        <v>1593138</v>
      </c>
      <c r="AE76" s="71">
        <v>6499160</v>
      </c>
    </row>
    <row r="77" spans="1:31" ht="15.75" thickBot="1" x14ac:dyDescent="0.3">
      <c r="A77" s="66" t="s">
        <v>311</v>
      </c>
      <c r="B77" s="67">
        <v>295</v>
      </c>
      <c r="C77" s="68">
        <v>6</v>
      </c>
      <c r="D77" s="69" t="s">
        <v>351</v>
      </c>
      <c r="E77" s="70">
        <v>334</v>
      </c>
      <c r="F77" s="70">
        <v>324</v>
      </c>
      <c r="G77" s="68">
        <v>-10</v>
      </c>
      <c r="H77" s="69" t="s">
        <v>434</v>
      </c>
      <c r="I77" s="90">
        <v>-3.09E-2</v>
      </c>
      <c r="J77" s="71">
        <f t="shared" si="2"/>
        <v>5403896</v>
      </c>
      <c r="K77" s="71">
        <f t="shared" si="3"/>
        <v>5519996</v>
      </c>
      <c r="L77" s="71">
        <v>116100</v>
      </c>
      <c r="M77" s="90">
        <v>2.1100000000000001E-2</v>
      </c>
      <c r="N77" s="71">
        <v>184985</v>
      </c>
      <c r="O77" s="71">
        <v>432409</v>
      </c>
      <c r="P77" s="71">
        <v>362080</v>
      </c>
      <c r="Q77" s="71">
        <v>-70329</v>
      </c>
      <c r="R77" s="71">
        <v>2336</v>
      </c>
      <c r="S77" s="90">
        <v>0.56000000000000005</v>
      </c>
      <c r="T77" s="90">
        <v>0.47799999999999998</v>
      </c>
      <c r="U77" s="68">
        <v>187</v>
      </c>
      <c r="V77" s="68">
        <v>155</v>
      </c>
      <c r="W77" s="90">
        <v>-0.17199999999999999</v>
      </c>
      <c r="X77" s="71">
        <v>3345193</v>
      </c>
      <c r="Y77" s="71">
        <v>1198025</v>
      </c>
      <c r="Z77" s="71">
        <v>30701</v>
      </c>
      <c r="AA77" s="71">
        <v>146911</v>
      </c>
      <c r="AB77" s="71">
        <v>146200</v>
      </c>
      <c r="AC77" s="68" t="s">
        <v>435</v>
      </c>
      <c r="AD77" s="71">
        <v>652966</v>
      </c>
      <c r="AE77" s="71">
        <v>5519996</v>
      </c>
    </row>
    <row r="78" spans="1:31" ht="15.75" thickBot="1" x14ac:dyDescent="0.3">
      <c r="A78" s="66" t="s">
        <v>312</v>
      </c>
      <c r="B78" s="67">
        <v>301</v>
      </c>
      <c r="C78" s="68">
        <v>6</v>
      </c>
      <c r="D78" s="69" t="s">
        <v>351</v>
      </c>
      <c r="E78" s="70">
        <v>221</v>
      </c>
      <c r="F78" s="70">
        <v>219</v>
      </c>
      <c r="G78" s="68">
        <v>-2</v>
      </c>
      <c r="H78" s="69" t="s">
        <v>434</v>
      </c>
      <c r="I78" s="90">
        <v>-9.1000000000000004E-3</v>
      </c>
      <c r="J78" s="71">
        <f t="shared" si="2"/>
        <v>2992853</v>
      </c>
      <c r="K78" s="71">
        <f t="shared" si="3"/>
        <v>3258053</v>
      </c>
      <c r="L78" s="71">
        <v>265200</v>
      </c>
      <c r="M78" s="90">
        <v>8.0399999999999999E-2</v>
      </c>
      <c r="N78" s="71">
        <v>50000</v>
      </c>
      <c r="O78" s="71">
        <v>50872</v>
      </c>
      <c r="P78" s="71">
        <v>44384</v>
      </c>
      <c r="Q78" s="71">
        <v>-6488</v>
      </c>
      <c r="R78" s="71">
        <v>2336</v>
      </c>
      <c r="S78" s="90">
        <v>0.1</v>
      </c>
      <c r="T78" s="90">
        <v>8.6999999999999994E-2</v>
      </c>
      <c r="U78" s="68">
        <v>22</v>
      </c>
      <c r="V78" s="68">
        <v>19</v>
      </c>
      <c r="W78" s="90">
        <v>-0.13400000000000001</v>
      </c>
      <c r="X78" s="71">
        <v>2766066</v>
      </c>
      <c r="Y78" s="71">
        <v>112569</v>
      </c>
      <c r="Z78" s="71">
        <v>5117</v>
      </c>
      <c r="AA78" s="71">
        <v>5475</v>
      </c>
      <c r="AB78" s="71" t="s">
        <v>435</v>
      </c>
      <c r="AC78" s="68" t="s">
        <v>435</v>
      </c>
      <c r="AD78" s="71">
        <v>368826</v>
      </c>
      <c r="AE78" s="71">
        <v>3258053</v>
      </c>
    </row>
    <row r="79" spans="1:31" ht="45" customHeight="1" thickBot="1" x14ac:dyDescent="0.3">
      <c r="A79" s="66" t="s">
        <v>313</v>
      </c>
      <c r="B79" s="67">
        <v>478</v>
      </c>
      <c r="C79" s="68">
        <v>5</v>
      </c>
      <c r="D79" s="69" t="s">
        <v>352</v>
      </c>
      <c r="E79" s="70">
        <v>272</v>
      </c>
      <c r="F79" s="70">
        <v>306</v>
      </c>
      <c r="G79" s="68">
        <v>34</v>
      </c>
      <c r="H79" s="69" t="s">
        <v>434</v>
      </c>
      <c r="I79" s="90">
        <v>0.1111</v>
      </c>
      <c r="J79" s="71">
        <f t="shared" si="2"/>
        <v>5505010</v>
      </c>
      <c r="K79" s="71">
        <f t="shared" si="3"/>
        <v>5512910</v>
      </c>
      <c r="L79" s="71">
        <v>7900</v>
      </c>
      <c r="M79" s="90">
        <v>1.5E-3</v>
      </c>
      <c r="N79" s="71">
        <v>179809</v>
      </c>
      <c r="O79" s="71">
        <v>416223</v>
      </c>
      <c r="P79" s="71">
        <v>460192</v>
      </c>
      <c r="Q79" s="71">
        <v>43969</v>
      </c>
      <c r="R79" s="71">
        <v>2336</v>
      </c>
      <c r="S79" s="90">
        <v>0.66200000000000003</v>
      </c>
      <c r="T79" s="90">
        <v>0.64400000000000002</v>
      </c>
      <c r="U79" s="68">
        <v>180</v>
      </c>
      <c r="V79" s="68">
        <v>197</v>
      </c>
      <c r="W79" s="90">
        <v>9.5000000000000001E-2</v>
      </c>
      <c r="X79" s="71">
        <v>3245518</v>
      </c>
      <c r="Y79" s="71">
        <v>562846</v>
      </c>
      <c r="Z79" s="71">
        <v>56285</v>
      </c>
      <c r="AA79" s="71">
        <v>138751</v>
      </c>
      <c r="AB79" s="71">
        <v>40000</v>
      </c>
      <c r="AC79" s="71">
        <v>85000</v>
      </c>
      <c r="AD79" s="71">
        <v>1384510</v>
      </c>
      <c r="AE79" s="71">
        <v>5512910</v>
      </c>
    </row>
    <row r="80" spans="1:31" ht="15.75" thickBot="1" x14ac:dyDescent="0.3">
      <c r="A80" s="66" t="s">
        <v>314</v>
      </c>
      <c r="B80" s="67">
        <v>299</v>
      </c>
      <c r="C80" s="68">
        <v>7</v>
      </c>
      <c r="D80" s="69" t="s">
        <v>351</v>
      </c>
      <c r="E80" s="70">
        <v>271</v>
      </c>
      <c r="F80" s="70">
        <v>239</v>
      </c>
      <c r="G80" s="73">
        <v>-32</v>
      </c>
      <c r="H80" s="69" t="s">
        <v>434</v>
      </c>
      <c r="I80" s="90">
        <v>-0.13389999999999999</v>
      </c>
      <c r="J80" s="71">
        <f t="shared" si="2"/>
        <v>5063469</v>
      </c>
      <c r="K80" s="71">
        <f t="shared" si="3"/>
        <v>4957369</v>
      </c>
      <c r="L80" s="71">
        <v>-106100</v>
      </c>
      <c r="M80" s="90">
        <v>-2.2100000000000002E-2</v>
      </c>
      <c r="N80" s="71">
        <v>222293</v>
      </c>
      <c r="O80" s="71">
        <v>550339</v>
      </c>
      <c r="P80" s="71">
        <v>471872</v>
      </c>
      <c r="Q80" s="71">
        <v>-78467</v>
      </c>
      <c r="R80" s="71">
        <v>2348</v>
      </c>
      <c r="S80" s="90">
        <v>0.878</v>
      </c>
      <c r="T80" s="90">
        <v>0.84099999999999997</v>
      </c>
      <c r="U80" s="68">
        <v>238</v>
      </c>
      <c r="V80" s="68">
        <v>201</v>
      </c>
      <c r="W80" s="90">
        <v>-0.155</v>
      </c>
      <c r="X80" s="71">
        <v>2805024</v>
      </c>
      <c r="Y80" s="71">
        <v>900344</v>
      </c>
      <c r="Z80" s="71">
        <v>112569</v>
      </c>
      <c r="AA80" s="71">
        <v>108371</v>
      </c>
      <c r="AB80" s="71">
        <v>105400</v>
      </c>
      <c r="AC80" s="71">
        <v>112569</v>
      </c>
      <c r="AD80" s="71">
        <v>813092</v>
      </c>
      <c r="AE80" s="71">
        <v>4957369</v>
      </c>
    </row>
    <row r="81" spans="1:31" ht="15.75" thickBot="1" x14ac:dyDescent="0.3">
      <c r="A81" s="66" t="s">
        <v>315</v>
      </c>
      <c r="B81" s="67">
        <v>300</v>
      </c>
      <c r="C81" s="68">
        <v>4</v>
      </c>
      <c r="D81" s="69" t="s">
        <v>351</v>
      </c>
      <c r="E81" s="70">
        <v>533</v>
      </c>
      <c r="F81" s="70">
        <v>514</v>
      </c>
      <c r="G81" s="68">
        <v>-19</v>
      </c>
      <c r="H81" s="69" t="s">
        <v>434</v>
      </c>
      <c r="I81" s="90">
        <v>-3.6999999999999998E-2</v>
      </c>
      <c r="J81" s="71">
        <f t="shared" si="2"/>
        <v>8869402</v>
      </c>
      <c r="K81" s="71">
        <f t="shared" si="3"/>
        <v>9025802</v>
      </c>
      <c r="L81" s="71">
        <v>156400</v>
      </c>
      <c r="M81" s="90">
        <v>1.7399999999999999E-2</v>
      </c>
      <c r="N81" s="71">
        <v>249987</v>
      </c>
      <c r="O81" s="71">
        <v>541089</v>
      </c>
      <c r="P81" s="71">
        <v>471872</v>
      </c>
      <c r="Q81" s="71">
        <v>-69217</v>
      </c>
      <c r="R81" s="71">
        <v>2336</v>
      </c>
      <c r="S81" s="90">
        <v>0.439</v>
      </c>
      <c r="T81" s="90">
        <v>0.39300000000000002</v>
      </c>
      <c r="U81" s="68">
        <v>234</v>
      </c>
      <c r="V81" s="68">
        <v>202</v>
      </c>
      <c r="W81" s="90">
        <v>-0.13700000000000001</v>
      </c>
      <c r="X81" s="71">
        <v>5021975</v>
      </c>
      <c r="Y81" s="71">
        <v>862961</v>
      </c>
      <c r="Z81" s="71">
        <v>2026247</v>
      </c>
      <c r="AA81" s="71">
        <v>233064</v>
      </c>
      <c r="AB81" s="71">
        <v>190400</v>
      </c>
      <c r="AC81" s="68" t="s">
        <v>435</v>
      </c>
      <c r="AD81" s="71">
        <v>691155</v>
      </c>
      <c r="AE81" s="71">
        <v>9025802</v>
      </c>
    </row>
    <row r="82" spans="1:31" ht="15.75" thickBot="1" x14ac:dyDescent="0.3">
      <c r="A82" s="66" t="s">
        <v>316</v>
      </c>
      <c r="B82" s="67">
        <v>316</v>
      </c>
      <c r="C82" s="68">
        <v>7</v>
      </c>
      <c r="D82" s="69" t="s">
        <v>351</v>
      </c>
      <c r="E82" s="70">
        <v>346</v>
      </c>
      <c r="F82" s="70">
        <v>331</v>
      </c>
      <c r="G82" s="68">
        <v>-15</v>
      </c>
      <c r="H82" s="69" t="s">
        <v>434</v>
      </c>
      <c r="I82" s="90">
        <v>-4.53E-2</v>
      </c>
      <c r="J82" s="71">
        <f t="shared" si="2"/>
        <v>4901748</v>
      </c>
      <c r="K82" s="71">
        <f t="shared" si="3"/>
        <v>4989048</v>
      </c>
      <c r="L82" s="71">
        <v>87300</v>
      </c>
      <c r="M82" s="90">
        <v>1.78E-2</v>
      </c>
      <c r="N82" s="71">
        <v>219341</v>
      </c>
      <c r="O82" s="71">
        <v>453220</v>
      </c>
      <c r="P82" s="71">
        <v>441504</v>
      </c>
      <c r="Q82" s="71">
        <v>-11716</v>
      </c>
      <c r="R82" s="71">
        <v>2336</v>
      </c>
      <c r="S82" s="90">
        <v>0.56599999999999995</v>
      </c>
      <c r="T82" s="90">
        <v>0.57099999999999995</v>
      </c>
      <c r="U82" s="68">
        <v>196</v>
      </c>
      <c r="V82" s="68">
        <v>189</v>
      </c>
      <c r="W82" s="90">
        <v>-3.5999999999999997E-2</v>
      </c>
      <c r="X82" s="71">
        <v>3457762</v>
      </c>
      <c r="Y82" s="71">
        <v>562846</v>
      </c>
      <c r="Z82" s="71">
        <v>15350</v>
      </c>
      <c r="AA82" s="71">
        <v>150087</v>
      </c>
      <c r="AB82" s="71">
        <v>78200</v>
      </c>
      <c r="AC82" s="68">
        <v>112569</v>
      </c>
      <c r="AD82" s="71">
        <v>612234</v>
      </c>
      <c r="AE82" s="71">
        <v>4989048</v>
      </c>
    </row>
    <row r="83" spans="1:31" ht="15.75" thickBot="1" x14ac:dyDescent="0.3">
      <c r="A83" s="66" t="s">
        <v>317</v>
      </c>
      <c r="B83" s="67">
        <v>302</v>
      </c>
      <c r="C83" s="68">
        <v>4</v>
      </c>
      <c r="D83" s="69" t="s">
        <v>354</v>
      </c>
      <c r="E83" s="70">
        <v>472</v>
      </c>
      <c r="F83" s="70">
        <v>473</v>
      </c>
      <c r="G83" s="68">
        <v>1</v>
      </c>
      <c r="H83" s="69" t="s">
        <v>434</v>
      </c>
      <c r="I83" s="90">
        <v>2.0999999999999999E-3</v>
      </c>
      <c r="J83" s="71">
        <f t="shared" si="2"/>
        <v>8218631</v>
      </c>
      <c r="K83" s="71">
        <f t="shared" si="3"/>
        <v>8533331</v>
      </c>
      <c r="L83" s="71">
        <v>314700</v>
      </c>
      <c r="M83" s="90">
        <v>3.6999999999999998E-2</v>
      </c>
      <c r="N83" s="71">
        <v>298501</v>
      </c>
      <c r="O83" s="71">
        <v>626646</v>
      </c>
      <c r="P83" s="71">
        <v>595680</v>
      </c>
      <c r="Q83" s="71">
        <v>-30966</v>
      </c>
      <c r="R83" s="71">
        <v>2336</v>
      </c>
      <c r="S83" s="90">
        <v>0.57399999999999995</v>
      </c>
      <c r="T83" s="90">
        <v>0.53900000000000003</v>
      </c>
      <c r="U83" s="68">
        <v>271</v>
      </c>
      <c r="V83" s="68">
        <v>255</v>
      </c>
      <c r="W83" s="90">
        <v>-5.8999999999999997E-2</v>
      </c>
      <c r="X83" s="71">
        <v>4894378</v>
      </c>
      <c r="Y83" s="71">
        <v>1125482</v>
      </c>
      <c r="Z83" s="71">
        <v>1575970</v>
      </c>
      <c r="AA83" s="71">
        <v>150697</v>
      </c>
      <c r="AB83" s="71">
        <v>105400</v>
      </c>
      <c r="AC83" s="68" t="s">
        <v>435</v>
      </c>
      <c r="AD83" s="71">
        <v>681404</v>
      </c>
      <c r="AE83" s="71">
        <v>8533331</v>
      </c>
    </row>
    <row r="84" spans="1:31" ht="15.75" thickBot="1" x14ac:dyDescent="0.3">
      <c r="A84" s="66" t="s">
        <v>318</v>
      </c>
      <c r="B84" s="67">
        <v>304</v>
      </c>
      <c r="C84" s="68">
        <v>7</v>
      </c>
      <c r="D84" s="69" t="s">
        <v>354</v>
      </c>
      <c r="E84" s="70">
        <v>127</v>
      </c>
      <c r="F84" s="70">
        <v>132</v>
      </c>
      <c r="G84" s="68">
        <v>5</v>
      </c>
      <c r="H84" s="69" t="s">
        <v>434</v>
      </c>
      <c r="I84" s="90">
        <v>3.7900000000000003E-2</v>
      </c>
      <c r="J84" s="71">
        <f t="shared" si="2"/>
        <v>5753985</v>
      </c>
      <c r="K84" s="71">
        <f t="shared" si="3"/>
        <v>6086485</v>
      </c>
      <c r="L84" s="71">
        <v>332500</v>
      </c>
      <c r="M84" s="90">
        <v>5.45E-2</v>
      </c>
      <c r="N84" s="71">
        <v>60056</v>
      </c>
      <c r="O84" s="71">
        <v>141053</v>
      </c>
      <c r="P84" s="71">
        <v>144832</v>
      </c>
      <c r="Q84" s="71">
        <v>3779</v>
      </c>
      <c r="R84" s="71">
        <v>2336</v>
      </c>
      <c r="S84" s="90">
        <v>0.48</v>
      </c>
      <c r="T84" s="90">
        <v>0.47</v>
      </c>
      <c r="U84" s="68">
        <v>61</v>
      </c>
      <c r="V84" s="68">
        <v>62</v>
      </c>
      <c r="W84" s="90">
        <v>1.7000000000000001E-2</v>
      </c>
      <c r="X84" s="71">
        <v>1623257</v>
      </c>
      <c r="Y84" s="71">
        <v>3336210</v>
      </c>
      <c r="Z84" s="71">
        <v>112569</v>
      </c>
      <c r="AA84" s="71">
        <v>59854</v>
      </c>
      <c r="AB84" s="71">
        <v>139400</v>
      </c>
      <c r="AC84" s="68" t="s">
        <v>435</v>
      </c>
      <c r="AD84" s="71">
        <v>815195</v>
      </c>
      <c r="AE84" s="71">
        <v>6086485</v>
      </c>
    </row>
    <row r="85" spans="1:31" ht="30" customHeight="1" thickBot="1" x14ac:dyDescent="0.3">
      <c r="A85" s="66" t="s">
        <v>386</v>
      </c>
      <c r="B85" s="67">
        <v>436</v>
      </c>
      <c r="C85" s="68">
        <v>7</v>
      </c>
      <c r="D85" s="69" t="s">
        <v>352</v>
      </c>
      <c r="E85" s="70">
        <v>276</v>
      </c>
      <c r="F85" s="70">
        <v>216</v>
      </c>
      <c r="G85" s="73">
        <v>-60</v>
      </c>
      <c r="H85" s="69" t="s">
        <v>434</v>
      </c>
      <c r="I85" s="90">
        <v>-0.27779999999999999</v>
      </c>
      <c r="J85" s="71">
        <f t="shared" si="2"/>
        <v>6805978</v>
      </c>
      <c r="K85" s="71">
        <f t="shared" si="3"/>
        <v>6615678</v>
      </c>
      <c r="L85" s="71">
        <v>-190300</v>
      </c>
      <c r="M85" s="90">
        <v>-2.8799999999999999E-2</v>
      </c>
      <c r="N85" s="71">
        <v>164974</v>
      </c>
      <c r="O85" s="71">
        <v>603523</v>
      </c>
      <c r="P85" s="71">
        <v>443840</v>
      </c>
      <c r="Q85" s="71">
        <v>-159683</v>
      </c>
      <c r="R85" s="71">
        <v>2348</v>
      </c>
      <c r="S85" s="90">
        <v>0.94599999999999995</v>
      </c>
      <c r="T85" s="90">
        <v>0.875</v>
      </c>
      <c r="U85" s="68">
        <v>261</v>
      </c>
      <c r="V85" s="68">
        <v>189</v>
      </c>
      <c r="W85" s="90">
        <v>-0.27600000000000002</v>
      </c>
      <c r="X85" s="71">
        <v>3214698</v>
      </c>
      <c r="Y85" s="71">
        <v>787985</v>
      </c>
      <c r="Z85" s="71">
        <v>5117</v>
      </c>
      <c r="AA85" s="71">
        <v>97939</v>
      </c>
      <c r="AB85" s="71">
        <v>60000</v>
      </c>
      <c r="AC85" s="68" t="s">
        <v>435</v>
      </c>
      <c r="AD85" s="71">
        <v>2449939</v>
      </c>
      <c r="AE85" s="71">
        <v>6615678</v>
      </c>
    </row>
    <row r="86" spans="1:31" ht="15.75" thickBot="1" x14ac:dyDescent="0.3">
      <c r="A86" s="66" t="s">
        <v>320</v>
      </c>
      <c r="B86" s="67">
        <v>459</v>
      </c>
      <c r="C86" s="68">
        <v>4</v>
      </c>
      <c r="D86" s="69" t="s">
        <v>352</v>
      </c>
      <c r="E86" s="70">
        <v>820</v>
      </c>
      <c r="F86" s="70">
        <v>790</v>
      </c>
      <c r="G86" s="68">
        <v>-30</v>
      </c>
      <c r="H86" s="69" t="s">
        <v>434</v>
      </c>
      <c r="I86" s="90">
        <v>-3.7999999999999999E-2</v>
      </c>
      <c r="J86" s="71">
        <f t="shared" si="2"/>
        <v>14093558</v>
      </c>
      <c r="K86" s="71">
        <f t="shared" si="3"/>
        <v>14183158</v>
      </c>
      <c r="L86" s="71">
        <v>89600</v>
      </c>
      <c r="M86" s="90">
        <v>6.3E-3</v>
      </c>
      <c r="N86" s="71">
        <v>514044</v>
      </c>
      <c r="O86" s="71">
        <v>1315726</v>
      </c>
      <c r="P86" s="71">
        <v>1343200</v>
      </c>
      <c r="Q86" s="71">
        <v>27474</v>
      </c>
      <c r="R86" s="71">
        <v>2340</v>
      </c>
      <c r="S86" s="90">
        <v>0.69399999999999995</v>
      </c>
      <c r="T86" s="90">
        <v>0.72699999999999998</v>
      </c>
      <c r="U86" s="68">
        <v>569</v>
      </c>
      <c r="V86" s="68">
        <v>574</v>
      </c>
      <c r="W86" s="90">
        <v>8.9999999999999993E-3</v>
      </c>
      <c r="X86" s="71">
        <v>6690097</v>
      </c>
      <c r="Y86" s="71">
        <v>2005970</v>
      </c>
      <c r="Z86" s="71">
        <v>2257829</v>
      </c>
      <c r="AA86" s="71">
        <v>251689</v>
      </c>
      <c r="AB86" s="71">
        <v>75000</v>
      </c>
      <c r="AC86" s="68" t="s">
        <v>435</v>
      </c>
      <c r="AD86" s="71">
        <v>2902573</v>
      </c>
      <c r="AE86" s="71">
        <v>14183158</v>
      </c>
    </row>
    <row r="87" spans="1:31" ht="15.75" thickBot="1" x14ac:dyDescent="0.3">
      <c r="A87" s="66" t="s">
        <v>106</v>
      </c>
      <c r="B87" s="67">
        <v>456</v>
      </c>
      <c r="C87" s="68">
        <v>4</v>
      </c>
      <c r="D87" s="69" t="s">
        <v>352</v>
      </c>
      <c r="E87" s="70">
        <v>675</v>
      </c>
      <c r="F87" s="70">
        <v>695</v>
      </c>
      <c r="G87" s="73">
        <v>20</v>
      </c>
      <c r="H87" s="69" t="s">
        <v>434</v>
      </c>
      <c r="I87" s="90">
        <v>2.8799999999999999E-2</v>
      </c>
      <c r="J87" s="71">
        <f t="shared" si="2"/>
        <v>8007470</v>
      </c>
      <c r="K87" s="71">
        <f t="shared" si="3"/>
        <v>7933270</v>
      </c>
      <c r="L87" s="71">
        <v>-74200</v>
      </c>
      <c r="M87" s="90">
        <v>-9.4999999999999998E-3</v>
      </c>
      <c r="N87" s="71">
        <v>464629</v>
      </c>
      <c r="O87" s="69" t="s">
        <v>435</v>
      </c>
      <c r="P87" s="69" t="s">
        <v>435</v>
      </c>
      <c r="Q87" s="71">
        <v>0</v>
      </c>
      <c r="R87" s="69" t="s">
        <v>435</v>
      </c>
      <c r="S87" s="90">
        <v>0</v>
      </c>
      <c r="T87" s="90">
        <v>0</v>
      </c>
      <c r="U87" s="68">
        <v>0</v>
      </c>
      <c r="V87" s="69" t="s">
        <v>437</v>
      </c>
      <c r="W87" s="92"/>
      <c r="X87" s="71">
        <v>4136380</v>
      </c>
      <c r="Y87" s="71">
        <v>1125693</v>
      </c>
      <c r="Z87" s="71">
        <v>1155051</v>
      </c>
      <c r="AA87" s="71">
        <v>17375</v>
      </c>
      <c r="AB87" s="71">
        <v>70000</v>
      </c>
      <c r="AC87" s="71">
        <v>112569</v>
      </c>
      <c r="AD87" s="71">
        <v>1316202</v>
      </c>
      <c r="AE87" s="71">
        <v>7933270</v>
      </c>
    </row>
    <row r="88" spans="1:31" ht="15.75" thickBot="1" x14ac:dyDescent="0.3">
      <c r="A88" s="66" t="s">
        <v>321</v>
      </c>
      <c r="B88" s="67">
        <v>305</v>
      </c>
      <c r="C88" s="68">
        <v>2</v>
      </c>
      <c r="D88" s="69" t="s">
        <v>351</v>
      </c>
      <c r="E88" s="70">
        <v>184</v>
      </c>
      <c r="F88" s="70">
        <v>181</v>
      </c>
      <c r="G88" s="68">
        <v>-3</v>
      </c>
      <c r="H88" s="69" t="s">
        <v>434</v>
      </c>
      <c r="I88" s="90">
        <v>-1.66E-2</v>
      </c>
      <c r="J88" s="71">
        <f t="shared" si="2"/>
        <v>3050047</v>
      </c>
      <c r="K88" s="71">
        <f t="shared" si="3"/>
        <v>3169247</v>
      </c>
      <c r="L88" s="71">
        <v>119200</v>
      </c>
      <c r="M88" s="90">
        <v>3.73E-2</v>
      </c>
      <c r="N88" s="71">
        <v>50000</v>
      </c>
      <c r="O88" s="71">
        <v>9249</v>
      </c>
      <c r="P88" s="71">
        <v>9344</v>
      </c>
      <c r="Q88" s="71">
        <v>95</v>
      </c>
      <c r="R88" s="71">
        <v>2336</v>
      </c>
      <c r="S88" s="90">
        <v>2.1999999999999999E-2</v>
      </c>
      <c r="T88" s="90">
        <v>2.1999999999999999E-2</v>
      </c>
      <c r="U88" s="68">
        <v>4</v>
      </c>
      <c r="V88" s="68">
        <v>4</v>
      </c>
      <c r="W88" s="90">
        <v>-5.0000000000000001E-3</v>
      </c>
      <c r="X88" s="71">
        <v>2354852</v>
      </c>
      <c r="Y88" s="71">
        <v>225139</v>
      </c>
      <c r="Z88" s="71">
        <v>225139</v>
      </c>
      <c r="AA88" s="71">
        <v>4525</v>
      </c>
      <c r="AB88" s="71" t="s">
        <v>435</v>
      </c>
      <c r="AC88" s="68" t="s">
        <v>435</v>
      </c>
      <c r="AD88" s="71">
        <v>359592</v>
      </c>
      <c r="AE88" s="71">
        <v>3169247</v>
      </c>
    </row>
    <row r="89" spans="1:31" ht="15.75" thickBot="1" x14ac:dyDescent="0.3">
      <c r="A89" s="66" t="s">
        <v>322</v>
      </c>
      <c r="B89" s="67">
        <v>307</v>
      </c>
      <c r="C89" s="68">
        <v>8</v>
      </c>
      <c r="D89" s="69" t="s">
        <v>351</v>
      </c>
      <c r="E89" s="70">
        <v>276</v>
      </c>
      <c r="F89" s="70">
        <v>259</v>
      </c>
      <c r="G89" s="73">
        <v>-17</v>
      </c>
      <c r="H89" s="69" t="s">
        <v>434</v>
      </c>
      <c r="I89" s="90">
        <v>-6.5600000000000006E-2</v>
      </c>
      <c r="J89" s="71">
        <f t="shared" si="2"/>
        <v>4749488</v>
      </c>
      <c r="K89" s="71">
        <f t="shared" si="3"/>
        <v>4697388</v>
      </c>
      <c r="L89" s="71">
        <v>-52100</v>
      </c>
      <c r="M89" s="90">
        <v>-1.1299999999999999E-2</v>
      </c>
      <c r="N89" s="71">
        <v>235131</v>
      </c>
      <c r="O89" s="71">
        <v>522591</v>
      </c>
      <c r="P89" s="71">
        <v>497568</v>
      </c>
      <c r="Q89" s="71">
        <v>-25023</v>
      </c>
      <c r="R89" s="71">
        <v>2347</v>
      </c>
      <c r="S89" s="90">
        <v>0.81899999999999995</v>
      </c>
      <c r="T89" s="90">
        <v>0.81899999999999995</v>
      </c>
      <c r="U89" s="68">
        <v>226</v>
      </c>
      <c r="V89" s="68">
        <v>212</v>
      </c>
      <c r="W89" s="90">
        <v>-6.0999999999999999E-2</v>
      </c>
      <c r="X89" s="71">
        <v>2805024</v>
      </c>
      <c r="Y89" s="71">
        <v>975425</v>
      </c>
      <c r="Z89" s="71">
        <v>5117</v>
      </c>
      <c r="AA89" s="71">
        <v>117440</v>
      </c>
      <c r="AB89" s="71">
        <v>51000</v>
      </c>
      <c r="AC89" s="71">
        <v>112569</v>
      </c>
      <c r="AD89" s="71">
        <v>630813</v>
      </c>
      <c r="AE89" s="71">
        <v>4697388</v>
      </c>
    </row>
    <row r="90" spans="1:31" ht="30" customHeight="1" thickBot="1" x14ac:dyDescent="0.3">
      <c r="A90" s="66" t="s">
        <v>109</v>
      </c>
      <c r="B90" s="67">
        <v>409</v>
      </c>
      <c r="C90" s="68">
        <v>2</v>
      </c>
      <c r="D90" s="69" t="s">
        <v>354</v>
      </c>
      <c r="E90" s="70">
        <v>587</v>
      </c>
      <c r="F90" s="70">
        <v>600</v>
      </c>
      <c r="G90" s="68">
        <v>13</v>
      </c>
      <c r="H90" s="69" t="s">
        <v>434</v>
      </c>
      <c r="I90" s="90">
        <v>2.1700000000000001E-2</v>
      </c>
      <c r="J90" s="71">
        <f t="shared" si="2"/>
        <v>8204036</v>
      </c>
      <c r="K90" s="71">
        <f t="shared" si="3"/>
        <v>8498736</v>
      </c>
      <c r="L90" s="71">
        <v>294700</v>
      </c>
      <c r="M90" s="90">
        <v>3.4700000000000002E-2</v>
      </c>
      <c r="N90" s="71">
        <v>177118</v>
      </c>
      <c r="O90" s="71">
        <v>309855</v>
      </c>
      <c r="P90" s="71">
        <v>362416</v>
      </c>
      <c r="Q90" s="71">
        <v>52561</v>
      </c>
      <c r="R90" s="71">
        <v>2323</v>
      </c>
      <c r="S90" s="90">
        <v>0.22800000000000001</v>
      </c>
      <c r="T90" s="90">
        <v>0.26</v>
      </c>
      <c r="U90" s="68">
        <v>134</v>
      </c>
      <c r="V90" s="68">
        <v>156</v>
      </c>
      <c r="W90" s="90">
        <v>0.16400000000000001</v>
      </c>
      <c r="X90" s="71">
        <v>5318890</v>
      </c>
      <c r="Y90" s="71">
        <v>1430220</v>
      </c>
      <c r="Z90" s="71">
        <v>675416</v>
      </c>
      <c r="AA90" s="71">
        <v>15000</v>
      </c>
      <c r="AB90" s="71" t="s">
        <v>435</v>
      </c>
      <c r="AC90" s="68" t="s">
        <v>435</v>
      </c>
      <c r="AD90" s="71">
        <v>1059210</v>
      </c>
      <c r="AE90" s="71">
        <v>8498736</v>
      </c>
    </row>
    <row r="91" spans="1:31" ht="15.75" thickBot="1" x14ac:dyDescent="0.3">
      <c r="A91" s="66" t="s">
        <v>110</v>
      </c>
      <c r="B91" s="67">
        <v>466</v>
      </c>
      <c r="C91" s="68">
        <v>2</v>
      </c>
      <c r="D91" s="69" t="s">
        <v>352</v>
      </c>
      <c r="E91" s="70">
        <v>600</v>
      </c>
      <c r="F91" s="70">
        <v>600</v>
      </c>
      <c r="G91" s="73">
        <v>0</v>
      </c>
      <c r="H91" s="69" t="s">
        <v>434</v>
      </c>
      <c r="I91" s="90">
        <v>0</v>
      </c>
      <c r="J91" s="71">
        <f t="shared" si="2"/>
        <v>6564601</v>
      </c>
      <c r="K91" s="71">
        <f t="shared" si="3"/>
        <v>6255701</v>
      </c>
      <c r="L91" s="71">
        <v>-308900</v>
      </c>
      <c r="M91" s="90">
        <v>-4.9000000000000002E-2</v>
      </c>
      <c r="N91" s="71">
        <v>135213</v>
      </c>
      <c r="O91" s="71">
        <v>247421</v>
      </c>
      <c r="P91" s="71">
        <v>235936</v>
      </c>
      <c r="Q91" s="71">
        <v>-11485</v>
      </c>
      <c r="R91" s="71">
        <v>2336</v>
      </c>
      <c r="S91" s="90">
        <v>0.18099999999999999</v>
      </c>
      <c r="T91" s="90">
        <v>0.16800000000000001</v>
      </c>
      <c r="U91" s="68">
        <v>107</v>
      </c>
      <c r="V91" s="68">
        <v>101</v>
      </c>
      <c r="W91" s="90">
        <v>-5.8000000000000003E-2</v>
      </c>
      <c r="X91" s="71">
        <v>4528321</v>
      </c>
      <c r="Y91" s="71">
        <v>229656</v>
      </c>
      <c r="Z91" s="71">
        <v>10234</v>
      </c>
      <c r="AA91" s="71">
        <v>15000</v>
      </c>
      <c r="AB91" s="71" t="s">
        <v>435</v>
      </c>
      <c r="AC91" s="71" t="s">
        <v>435</v>
      </c>
      <c r="AD91" s="71">
        <v>1472490</v>
      </c>
      <c r="AE91" s="71">
        <v>6255701</v>
      </c>
    </row>
    <row r="92" spans="1:31" ht="30.75" thickBot="1" x14ac:dyDescent="0.3">
      <c r="A92" s="66" t="s">
        <v>111</v>
      </c>
      <c r="B92" s="67">
        <v>943</v>
      </c>
      <c r="C92" s="68">
        <v>6</v>
      </c>
      <c r="D92" s="69" t="s">
        <v>351</v>
      </c>
      <c r="E92" s="70">
        <v>311</v>
      </c>
      <c r="F92" s="70">
        <v>311</v>
      </c>
      <c r="G92" s="68">
        <v>0</v>
      </c>
      <c r="H92" s="69" t="s">
        <v>434</v>
      </c>
      <c r="I92" s="90">
        <v>0</v>
      </c>
      <c r="J92" s="71">
        <f t="shared" si="2"/>
        <v>5182554</v>
      </c>
      <c r="K92" s="71">
        <f t="shared" si="3"/>
        <v>5282554</v>
      </c>
      <c r="L92" s="71">
        <v>100000</v>
      </c>
      <c r="M92" s="90">
        <v>1.89E-2</v>
      </c>
      <c r="N92" s="71">
        <v>57932</v>
      </c>
      <c r="O92" s="71">
        <v>36998</v>
      </c>
      <c r="P92" s="71">
        <v>65408</v>
      </c>
      <c r="Q92" s="71">
        <v>28410</v>
      </c>
      <c r="R92" s="71">
        <v>2336</v>
      </c>
      <c r="S92" s="90">
        <v>5.0999999999999997E-2</v>
      </c>
      <c r="T92" s="90">
        <v>0.09</v>
      </c>
      <c r="U92" s="68">
        <v>16</v>
      </c>
      <c r="V92" s="68">
        <v>28</v>
      </c>
      <c r="W92" s="90">
        <v>0.749</v>
      </c>
      <c r="X92" s="71">
        <v>3195136</v>
      </c>
      <c r="Y92" s="71">
        <v>1575549</v>
      </c>
      <c r="Z92" s="71">
        <v>35817</v>
      </c>
      <c r="AA92" s="71">
        <v>7775</v>
      </c>
      <c r="AB92" s="71" t="s">
        <v>435</v>
      </c>
      <c r="AC92" s="68" t="s">
        <v>435</v>
      </c>
      <c r="AD92" s="71">
        <v>468277</v>
      </c>
      <c r="AE92" s="71">
        <v>5282554</v>
      </c>
    </row>
    <row r="93" spans="1:31" ht="15.75" thickBot="1" x14ac:dyDescent="0.3">
      <c r="A93" s="66" t="s">
        <v>323</v>
      </c>
      <c r="B93" s="67">
        <v>309</v>
      </c>
      <c r="C93" s="68">
        <v>6</v>
      </c>
      <c r="D93" s="69" t="s">
        <v>351</v>
      </c>
      <c r="E93" s="70">
        <v>400</v>
      </c>
      <c r="F93" s="70">
        <v>364</v>
      </c>
      <c r="G93" s="73">
        <v>-36</v>
      </c>
      <c r="H93" s="69" t="s">
        <v>434</v>
      </c>
      <c r="I93" s="90">
        <v>-9.8900000000000002E-2</v>
      </c>
      <c r="J93" s="71">
        <f t="shared" si="2"/>
        <v>6995469</v>
      </c>
      <c r="K93" s="71">
        <f t="shared" si="3"/>
        <v>6803769</v>
      </c>
      <c r="L93" s="71">
        <v>-191700</v>
      </c>
      <c r="M93" s="90">
        <v>-2.8199999999999999E-2</v>
      </c>
      <c r="N93" s="71">
        <v>183917</v>
      </c>
      <c r="O93" s="71">
        <v>434721</v>
      </c>
      <c r="P93" s="71">
        <v>350400</v>
      </c>
      <c r="Q93" s="71">
        <v>-84321</v>
      </c>
      <c r="R93" s="71">
        <v>2336</v>
      </c>
      <c r="S93" s="90">
        <v>0.47</v>
      </c>
      <c r="T93" s="90">
        <v>0.41199999999999998</v>
      </c>
      <c r="U93" s="68">
        <v>188</v>
      </c>
      <c r="V93" s="68">
        <v>150</v>
      </c>
      <c r="W93" s="90">
        <v>-0.20200000000000001</v>
      </c>
      <c r="X93" s="71">
        <v>3886099</v>
      </c>
      <c r="Y93" s="71">
        <v>1204976</v>
      </c>
      <c r="Z93" s="71">
        <v>900554</v>
      </c>
      <c r="AA93" s="71">
        <v>165050</v>
      </c>
      <c r="AB93" s="71">
        <v>81600</v>
      </c>
      <c r="AC93" s="68" t="s">
        <v>435</v>
      </c>
      <c r="AD93" s="71">
        <v>565490</v>
      </c>
      <c r="AE93" s="71">
        <v>6803769</v>
      </c>
    </row>
    <row r="94" spans="1:31" ht="15.75" thickBot="1" x14ac:dyDescent="0.3">
      <c r="A94" s="66" t="s">
        <v>324</v>
      </c>
      <c r="B94" s="67">
        <v>313</v>
      </c>
      <c r="C94" s="68">
        <v>4</v>
      </c>
      <c r="D94" s="69" t="s">
        <v>351</v>
      </c>
      <c r="E94" s="70">
        <v>380</v>
      </c>
      <c r="F94" s="70">
        <v>366</v>
      </c>
      <c r="G94" s="73">
        <v>-14</v>
      </c>
      <c r="H94" s="69" t="s">
        <v>434</v>
      </c>
      <c r="I94" s="90">
        <v>-3.8300000000000001E-2</v>
      </c>
      <c r="J94" s="71">
        <f t="shared" si="2"/>
        <v>4828042</v>
      </c>
      <c r="K94" s="71">
        <f t="shared" si="3"/>
        <v>4639442</v>
      </c>
      <c r="L94" s="71">
        <v>-188600</v>
      </c>
      <c r="M94" s="90">
        <v>-4.1000000000000002E-2</v>
      </c>
      <c r="N94" s="71">
        <v>80110</v>
      </c>
      <c r="O94" s="71">
        <v>115617</v>
      </c>
      <c r="P94" s="71">
        <v>105120</v>
      </c>
      <c r="Q94" s="71">
        <v>-10497</v>
      </c>
      <c r="R94" s="71">
        <v>2336</v>
      </c>
      <c r="S94" s="90">
        <v>0.13200000000000001</v>
      </c>
      <c r="T94" s="90">
        <v>0.123</v>
      </c>
      <c r="U94" s="68">
        <v>50</v>
      </c>
      <c r="V94" s="68">
        <v>45</v>
      </c>
      <c r="W94" s="90">
        <v>-0.1</v>
      </c>
      <c r="X94" s="71">
        <v>3548497</v>
      </c>
      <c r="Y94" s="71">
        <v>412684</v>
      </c>
      <c r="Z94" s="71">
        <v>112569</v>
      </c>
      <c r="AA94" s="71">
        <v>9150</v>
      </c>
      <c r="AB94" s="71" t="s">
        <v>435</v>
      </c>
      <c r="AC94" s="68" t="s">
        <v>435</v>
      </c>
      <c r="AD94" s="71">
        <v>556542</v>
      </c>
      <c r="AE94" s="71">
        <v>4639442</v>
      </c>
    </row>
    <row r="95" spans="1:31" ht="15.75" thickBot="1" x14ac:dyDescent="0.3">
      <c r="A95" s="66" t="s">
        <v>325</v>
      </c>
      <c r="B95" s="67">
        <v>315</v>
      </c>
      <c r="C95" s="68">
        <v>8</v>
      </c>
      <c r="D95" s="69" t="s">
        <v>351</v>
      </c>
      <c r="E95" s="70">
        <v>253</v>
      </c>
      <c r="F95" s="70">
        <v>236</v>
      </c>
      <c r="G95" s="73">
        <v>-17</v>
      </c>
      <c r="H95" s="69" t="s">
        <v>434</v>
      </c>
      <c r="I95" s="90">
        <v>-7.1999999999999995E-2</v>
      </c>
      <c r="J95" s="71">
        <f t="shared" si="2"/>
        <v>4593807</v>
      </c>
      <c r="K95" s="71">
        <f t="shared" si="3"/>
        <v>4510307</v>
      </c>
      <c r="L95" s="71">
        <v>-83500</v>
      </c>
      <c r="M95" s="90">
        <v>-1.9E-2</v>
      </c>
      <c r="N95" s="71">
        <v>192288</v>
      </c>
      <c r="O95" s="71">
        <v>406973</v>
      </c>
      <c r="P95" s="71">
        <v>401792</v>
      </c>
      <c r="Q95" s="71">
        <v>-5181</v>
      </c>
      <c r="R95" s="71">
        <v>2350</v>
      </c>
      <c r="S95" s="90">
        <v>0.69599999999999995</v>
      </c>
      <c r="T95" s="90">
        <v>0.72499999999999998</v>
      </c>
      <c r="U95" s="68">
        <v>176</v>
      </c>
      <c r="V95" s="68">
        <v>171</v>
      </c>
      <c r="W95" s="90">
        <v>-2.8000000000000001E-2</v>
      </c>
      <c r="X95" s="71">
        <v>2730048</v>
      </c>
      <c r="Y95" s="71">
        <v>712798</v>
      </c>
      <c r="Z95" s="71">
        <v>112569</v>
      </c>
      <c r="AA95" s="71">
        <v>107008</v>
      </c>
      <c r="AB95" s="71" t="s">
        <v>435</v>
      </c>
      <c r="AC95" s="71">
        <v>112569</v>
      </c>
      <c r="AD95" s="71">
        <v>735315</v>
      </c>
      <c r="AE95" s="71">
        <v>4510307</v>
      </c>
    </row>
    <row r="96" spans="1:31" ht="15.75" thickBot="1" x14ac:dyDescent="0.3">
      <c r="A96" s="66" t="s">
        <v>326</v>
      </c>
      <c r="B96" s="67">
        <v>322</v>
      </c>
      <c r="C96" s="68">
        <v>7</v>
      </c>
      <c r="D96" s="69" t="s">
        <v>351</v>
      </c>
      <c r="E96" s="70">
        <v>258</v>
      </c>
      <c r="F96" s="70">
        <v>234</v>
      </c>
      <c r="G96" s="73">
        <v>-24</v>
      </c>
      <c r="H96" s="69" t="s">
        <v>434</v>
      </c>
      <c r="I96" s="90">
        <v>-0.1026</v>
      </c>
      <c r="J96" s="71">
        <f t="shared" si="2"/>
        <v>5133092</v>
      </c>
      <c r="K96" s="71">
        <f t="shared" si="3"/>
        <v>5050592</v>
      </c>
      <c r="L96" s="71">
        <v>-82500</v>
      </c>
      <c r="M96" s="90">
        <v>-1.6799999999999999E-2</v>
      </c>
      <c r="N96" s="71">
        <v>198036</v>
      </c>
      <c r="O96" s="71">
        <v>439346</v>
      </c>
      <c r="P96" s="71">
        <v>415808</v>
      </c>
      <c r="Q96" s="71">
        <v>-23538</v>
      </c>
      <c r="R96" s="71">
        <v>2349</v>
      </c>
      <c r="S96" s="90">
        <v>0.73599999999999999</v>
      </c>
      <c r="T96" s="90">
        <v>0.75600000000000001</v>
      </c>
      <c r="U96" s="68">
        <v>190</v>
      </c>
      <c r="V96" s="68">
        <v>177</v>
      </c>
      <c r="W96" s="90">
        <v>-6.9000000000000006E-2</v>
      </c>
      <c r="X96" s="71">
        <v>2805024</v>
      </c>
      <c r="Y96" s="71">
        <v>825368</v>
      </c>
      <c r="Z96" s="71">
        <v>112569</v>
      </c>
      <c r="AA96" s="71">
        <v>106103</v>
      </c>
      <c r="AB96" s="71">
        <v>64600</v>
      </c>
      <c r="AC96" s="71">
        <v>112569</v>
      </c>
      <c r="AD96" s="71">
        <v>1024359</v>
      </c>
      <c r="AE96" s="71">
        <v>5050592</v>
      </c>
    </row>
    <row r="97" spans="1:31" ht="15.75" thickBot="1" x14ac:dyDescent="0.3">
      <c r="A97" s="66" t="s">
        <v>327</v>
      </c>
      <c r="B97" s="67">
        <v>427</v>
      </c>
      <c r="C97" s="68">
        <v>7</v>
      </c>
      <c r="D97" s="69" t="s">
        <v>355</v>
      </c>
      <c r="E97" s="70">
        <v>334</v>
      </c>
      <c r="F97" s="70">
        <v>276</v>
      </c>
      <c r="G97" s="68">
        <v>-58</v>
      </c>
      <c r="H97" s="69" t="s">
        <v>434</v>
      </c>
      <c r="I97" s="90">
        <v>-0.21010000000000001</v>
      </c>
      <c r="J97" s="71">
        <f t="shared" si="2"/>
        <v>5532718</v>
      </c>
      <c r="K97" s="71">
        <f t="shared" si="3"/>
        <v>5537718</v>
      </c>
      <c r="L97" s="71">
        <v>5000</v>
      </c>
      <c r="M97" s="90">
        <v>8.9999999999999998E-4</v>
      </c>
      <c r="N97" s="71">
        <v>179181</v>
      </c>
      <c r="O97" s="71">
        <v>420847</v>
      </c>
      <c r="P97" s="71">
        <v>469536</v>
      </c>
      <c r="Q97" s="71">
        <v>48689</v>
      </c>
      <c r="R97" s="71">
        <v>2348</v>
      </c>
      <c r="S97" s="90">
        <v>0.54500000000000004</v>
      </c>
      <c r="T97" s="90">
        <v>0.72499999999999998</v>
      </c>
      <c r="U97" s="68">
        <v>182</v>
      </c>
      <c r="V97" s="68">
        <v>200</v>
      </c>
      <c r="W97" s="90">
        <v>9.9000000000000005E-2</v>
      </c>
      <c r="X97" s="71">
        <v>2428170</v>
      </c>
      <c r="Y97" s="71">
        <v>1463190</v>
      </c>
      <c r="Z97" s="71">
        <v>56285</v>
      </c>
      <c r="AA97" s="71">
        <v>125150</v>
      </c>
      <c r="AB97" s="71" t="s">
        <v>435</v>
      </c>
      <c r="AC97" s="71">
        <v>112569</v>
      </c>
      <c r="AD97" s="71">
        <v>1352354</v>
      </c>
      <c r="AE97" s="71">
        <v>5537718</v>
      </c>
    </row>
    <row r="98" spans="1:31" ht="15.75" thickBot="1" x14ac:dyDescent="0.3">
      <c r="A98" s="66" t="s">
        <v>328</v>
      </c>
      <c r="B98" s="67">
        <v>319</v>
      </c>
      <c r="C98" s="68">
        <v>8</v>
      </c>
      <c r="D98" s="69" t="s">
        <v>351</v>
      </c>
      <c r="E98" s="70">
        <v>433</v>
      </c>
      <c r="F98" s="70">
        <v>390</v>
      </c>
      <c r="G98" s="73">
        <v>-43</v>
      </c>
      <c r="H98" s="69" t="s">
        <v>434</v>
      </c>
      <c r="I98" s="90">
        <v>-0.1103</v>
      </c>
      <c r="J98" s="71">
        <f t="shared" si="2"/>
        <v>6721296</v>
      </c>
      <c r="K98" s="71">
        <f t="shared" si="3"/>
        <v>6607396</v>
      </c>
      <c r="L98" s="71">
        <v>-113900</v>
      </c>
      <c r="M98" s="90">
        <v>-1.7500000000000002E-2</v>
      </c>
      <c r="N98" s="71">
        <v>387509</v>
      </c>
      <c r="O98" s="71">
        <v>913377</v>
      </c>
      <c r="P98" s="71">
        <v>826944</v>
      </c>
      <c r="Q98" s="71">
        <v>-86433</v>
      </c>
      <c r="R98" s="71">
        <v>2343</v>
      </c>
      <c r="S98" s="90">
        <v>0.91200000000000003</v>
      </c>
      <c r="T98" s="90">
        <v>0.90500000000000003</v>
      </c>
      <c r="U98" s="68">
        <v>395</v>
      </c>
      <c r="V98" s="68">
        <v>353</v>
      </c>
      <c r="W98" s="90">
        <v>-0.106</v>
      </c>
      <c r="X98" s="71">
        <v>4089402</v>
      </c>
      <c r="Y98" s="71">
        <v>937937</v>
      </c>
      <c r="Z98" s="71">
        <v>10234</v>
      </c>
      <c r="AA98" s="71">
        <v>176838</v>
      </c>
      <c r="AB98" s="71">
        <v>105400</v>
      </c>
      <c r="AC98" s="71">
        <v>156529</v>
      </c>
      <c r="AD98" s="71">
        <v>1131056</v>
      </c>
      <c r="AE98" s="71">
        <v>6607396</v>
      </c>
    </row>
    <row r="99" spans="1:31" ht="15.75" thickBot="1" x14ac:dyDescent="0.3">
      <c r="A99" s="66" t="s">
        <v>330</v>
      </c>
      <c r="B99" s="67">
        <v>321</v>
      </c>
      <c r="C99" s="68">
        <v>3</v>
      </c>
      <c r="D99" s="69" t="s">
        <v>351</v>
      </c>
      <c r="E99" s="70">
        <v>512</v>
      </c>
      <c r="F99" s="70">
        <v>453</v>
      </c>
      <c r="G99" s="68">
        <v>-59</v>
      </c>
      <c r="H99" s="69" t="s">
        <v>434</v>
      </c>
      <c r="I99" s="90">
        <v>-0.13020000000000001</v>
      </c>
      <c r="J99" s="71">
        <f t="shared" si="2"/>
        <v>5894651</v>
      </c>
      <c r="K99" s="71">
        <f t="shared" si="3"/>
        <v>5968251</v>
      </c>
      <c r="L99" s="71">
        <v>73600</v>
      </c>
      <c r="M99" s="90">
        <v>1.23E-2</v>
      </c>
      <c r="N99" s="71">
        <v>85587</v>
      </c>
      <c r="O99" s="71">
        <v>97119</v>
      </c>
      <c r="P99" s="71">
        <v>98112</v>
      </c>
      <c r="Q99" s="71">
        <v>993</v>
      </c>
      <c r="R99" s="71">
        <v>2336</v>
      </c>
      <c r="S99" s="90">
        <v>8.2000000000000003E-2</v>
      </c>
      <c r="T99" s="90">
        <v>9.2999999999999999E-2</v>
      </c>
      <c r="U99" s="68">
        <v>42</v>
      </c>
      <c r="V99" s="68">
        <v>42</v>
      </c>
      <c r="W99" s="90">
        <v>3.0000000000000001E-3</v>
      </c>
      <c r="X99" s="71">
        <v>4442286</v>
      </c>
      <c r="Y99" s="71">
        <v>337708</v>
      </c>
      <c r="Z99" s="71">
        <v>675416</v>
      </c>
      <c r="AA99" s="71">
        <v>11325</v>
      </c>
      <c r="AB99" s="71" t="s">
        <v>435</v>
      </c>
      <c r="AC99" s="68" t="s">
        <v>435</v>
      </c>
      <c r="AD99" s="71">
        <v>501516</v>
      </c>
      <c r="AE99" s="71">
        <v>5968251</v>
      </c>
    </row>
    <row r="100" spans="1:31" ht="15.75" thickBot="1" x14ac:dyDescent="0.3">
      <c r="A100" s="66" t="s">
        <v>331</v>
      </c>
      <c r="B100" s="67">
        <v>428</v>
      </c>
      <c r="C100" s="68">
        <v>6</v>
      </c>
      <c r="D100" s="69" t="s">
        <v>355</v>
      </c>
      <c r="E100" s="70">
        <v>513</v>
      </c>
      <c r="F100" s="70">
        <v>507</v>
      </c>
      <c r="G100" s="68">
        <v>-6</v>
      </c>
      <c r="H100" s="69" t="s">
        <v>434</v>
      </c>
      <c r="I100" s="90">
        <v>-1.18E-2</v>
      </c>
      <c r="J100" s="71">
        <f t="shared" si="2"/>
        <v>6616658</v>
      </c>
      <c r="K100" s="71">
        <f t="shared" si="3"/>
        <v>7116658</v>
      </c>
      <c r="L100" s="71">
        <v>500000</v>
      </c>
      <c r="M100" s="90">
        <v>7.0400000000000004E-2</v>
      </c>
      <c r="N100" s="71">
        <v>178754</v>
      </c>
      <c r="O100" s="71">
        <v>376913</v>
      </c>
      <c r="P100" s="71">
        <v>397120</v>
      </c>
      <c r="Q100" s="71">
        <v>20207</v>
      </c>
      <c r="R100" s="71">
        <v>2336</v>
      </c>
      <c r="S100" s="90">
        <v>0.318</v>
      </c>
      <c r="T100" s="90">
        <v>0.33500000000000002</v>
      </c>
      <c r="U100" s="68">
        <v>163</v>
      </c>
      <c r="V100" s="68">
        <v>170</v>
      </c>
      <c r="W100" s="90">
        <v>4.2000000000000003E-2</v>
      </c>
      <c r="X100" s="71">
        <v>3987291</v>
      </c>
      <c r="Y100" s="71">
        <v>1463190</v>
      </c>
      <c r="Z100" s="71">
        <v>40934</v>
      </c>
      <c r="AA100" s="71">
        <v>92154</v>
      </c>
      <c r="AB100" s="71" t="s">
        <v>435</v>
      </c>
      <c r="AC100" s="68" t="s">
        <v>435</v>
      </c>
      <c r="AD100" s="71">
        <v>1533089</v>
      </c>
      <c r="AE100" s="71">
        <v>7116658</v>
      </c>
    </row>
    <row r="101" spans="1:31" ht="15.75" thickBot="1" x14ac:dyDescent="0.3">
      <c r="A101" s="66" t="s">
        <v>332</v>
      </c>
      <c r="B101" s="67">
        <v>324</v>
      </c>
      <c r="C101" s="68">
        <v>4</v>
      </c>
      <c r="D101" s="69" t="s">
        <v>354</v>
      </c>
      <c r="E101" s="70">
        <v>522</v>
      </c>
      <c r="F101" s="70">
        <v>423</v>
      </c>
      <c r="G101" s="73">
        <v>-99</v>
      </c>
      <c r="H101" s="69" t="s">
        <v>436</v>
      </c>
      <c r="I101" s="90">
        <v>-0.23400000000000001</v>
      </c>
      <c r="J101" s="71">
        <f t="shared" si="2"/>
        <v>8882889</v>
      </c>
      <c r="K101" s="71">
        <f t="shared" si="3"/>
        <v>8494689</v>
      </c>
      <c r="L101" s="71">
        <v>-388200</v>
      </c>
      <c r="M101" s="90">
        <v>-4.5699999999999998E-2</v>
      </c>
      <c r="N101" s="71">
        <v>170598</v>
      </c>
      <c r="O101" s="71">
        <v>508716</v>
      </c>
      <c r="P101" s="71">
        <v>397120</v>
      </c>
      <c r="Q101" s="71">
        <v>-111596</v>
      </c>
      <c r="R101" s="71">
        <v>2336</v>
      </c>
      <c r="S101" s="90">
        <v>0.42099999999999999</v>
      </c>
      <c r="T101" s="90">
        <v>0.40200000000000002</v>
      </c>
      <c r="U101" s="68">
        <v>220</v>
      </c>
      <c r="V101" s="68">
        <v>170</v>
      </c>
      <c r="W101" s="90">
        <v>-0.22700000000000001</v>
      </c>
      <c r="X101" s="71">
        <v>4530264</v>
      </c>
      <c r="Y101" s="71">
        <v>1317545</v>
      </c>
      <c r="Z101" s="71">
        <v>1013123</v>
      </c>
      <c r="AA101" s="71">
        <v>191803</v>
      </c>
      <c r="AB101" s="71">
        <v>149600</v>
      </c>
      <c r="AC101" s="68" t="s">
        <v>435</v>
      </c>
      <c r="AD101" s="71">
        <v>1292354</v>
      </c>
      <c r="AE101" s="71">
        <v>8494689</v>
      </c>
    </row>
    <row r="102" spans="1:31" ht="30" customHeight="1" thickBot="1" x14ac:dyDescent="0.3">
      <c r="A102" s="66" t="s">
        <v>329</v>
      </c>
      <c r="B102" s="67">
        <v>1142</v>
      </c>
      <c r="C102" s="68">
        <v>2</v>
      </c>
      <c r="D102" s="69" t="s">
        <v>351</v>
      </c>
      <c r="E102" s="70">
        <v>107</v>
      </c>
      <c r="F102" s="70">
        <v>82</v>
      </c>
      <c r="G102" s="68">
        <v>-25</v>
      </c>
      <c r="H102" s="69" t="s">
        <v>434</v>
      </c>
      <c r="I102" s="90">
        <v>-0.3049</v>
      </c>
      <c r="J102" s="71">
        <f t="shared" si="2"/>
        <v>2513980</v>
      </c>
      <c r="K102" s="71">
        <f t="shared" si="3"/>
        <v>2913980</v>
      </c>
      <c r="L102" s="71">
        <v>400000</v>
      </c>
      <c r="M102" s="90">
        <v>0.13789999999999999</v>
      </c>
      <c r="N102" s="71">
        <v>50000</v>
      </c>
      <c r="O102" s="71">
        <v>122554</v>
      </c>
      <c r="P102" s="71">
        <v>37376</v>
      </c>
      <c r="Q102" s="71">
        <v>-85178</v>
      </c>
      <c r="R102" s="71">
        <v>2336</v>
      </c>
      <c r="S102" s="90">
        <v>0.495</v>
      </c>
      <c r="T102" s="90">
        <v>0.19500000000000001</v>
      </c>
      <c r="U102" s="68">
        <v>53</v>
      </c>
      <c r="V102" s="68">
        <v>16</v>
      </c>
      <c r="W102" s="90">
        <v>-0.69799999999999995</v>
      </c>
      <c r="X102" s="71">
        <v>1754413</v>
      </c>
      <c r="Y102" s="71">
        <v>750286</v>
      </c>
      <c r="Z102" s="71">
        <v>20467</v>
      </c>
      <c r="AA102" s="71">
        <v>4054</v>
      </c>
      <c r="AB102" s="71">
        <v>37400</v>
      </c>
      <c r="AC102" s="68" t="s">
        <v>435</v>
      </c>
      <c r="AD102" s="71">
        <v>347360</v>
      </c>
      <c r="AE102" s="71">
        <v>2913980</v>
      </c>
    </row>
    <row r="103" spans="1:31" ht="15.75" thickBot="1" x14ac:dyDescent="0.3">
      <c r="A103" s="66" t="s">
        <v>333</v>
      </c>
      <c r="B103" s="67">
        <v>325</v>
      </c>
      <c r="C103" s="68">
        <v>7</v>
      </c>
      <c r="D103" s="69" t="s">
        <v>351</v>
      </c>
      <c r="E103" s="70">
        <v>328</v>
      </c>
      <c r="F103" s="70">
        <v>318</v>
      </c>
      <c r="G103" s="73">
        <v>-10</v>
      </c>
      <c r="H103" s="69" t="s">
        <v>434</v>
      </c>
      <c r="I103" s="90">
        <v>-3.1399999999999997E-2</v>
      </c>
      <c r="J103" s="71">
        <f t="shared" si="2"/>
        <v>5505677</v>
      </c>
      <c r="K103" s="71">
        <f t="shared" si="3"/>
        <v>5405677</v>
      </c>
      <c r="L103" s="71">
        <v>-100000</v>
      </c>
      <c r="M103" s="90">
        <v>-1.8499999999999999E-2</v>
      </c>
      <c r="N103" s="71">
        <v>289393</v>
      </c>
      <c r="O103" s="71">
        <v>626646</v>
      </c>
      <c r="P103" s="71">
        <v>612032</v>
      </c>
      <c r="Q103" s="71">
        <v>-14614</v>
      </c>
      <c r="R103" s="71">
        <v>2345</v>
      </c>
      <c r="S103" s="90">
        <v>0.82599999999999996</v>
      </c>
      <c r="T103" s="90">
        <v>0.82099999999999995</v>
      </c>
      <c r="U103" s="68">
        <v>271</v>
      </c>
      <c r="V103" s="68">
        <v>261</v>
      </c>
      <c r="W103" s="90">
        <v>-3.6999999999999998E-2</v>
      </c>
      <c r="X103" s="71">
        <v>3607820</v>
      </c>
      <c r="Y103" s="71">
        <v>975425</v>
      </c>
      <c r="Z103" s="71">
        <v>25584</v>
      </c>
      <c r="AA103" s="71">
        <v>144191</v>
      </c>
      <c r="AB103" s="71">
        <v>78200</v>
      </c>
      <c r="AC103" s="68" t="s">
        <v>435</v>
      </c>
      <c r="AD103" s="71">
        <v>574457</v>
      </c>
      <c r="AE103" s="71">
        <v>5405677</v>
      </c>
    </row>
    <row r="104" spans="1:31" ht="15.75" thickBot="1" x14ac:dyDescent="0.3">
      <c r="A104" s="66" t="s">
        <v>334</v>
      </c>
      <c r="B104" s="67">
        <v>326</v>
      </c>
      <c r="C104" s="68">
        <v>2</v>
      </c>
      <c r="D104" s="69" t="s">
        <v>351</v>
      </c>
      <c r="E104" s="70">
        <v>331</v>
      </c>
      <c r="F104" s="70">
        <v>300</v>
      </c>
      <c r="G104" s="73">
        <v>-31</v>
      </c>
      <c r="H104" s="69" t="s">
        <v>434</v>
      </c>
      <c r="I104" s="90">
        <v>-0.1033</v>
      </c>
      <c r="J104" s="71">
        <f t="shared" si="2"/>
        <v>5622660</v>
      </c>
      <c r="K104" s="71">
        <f t="shared" si="3"/>
        <v>5370660</v>
      </c>
      <c r="L104" s="71">
        <v>-252000</v>
      </c>
      <c r="M104" s="90">
        <v>-4.6699999999999998E-2</v>
      </c>
      <c r="N104" s="71">
        <v>158883</v>
      </c>
      <c r="O104" s="71">
        <v>337603</v>
      </c>
      <c r="P104" s="71">
        <v>306016</v>
      </c>
      <c r="Q104" s="71">
        <v>-31587</v>
      </c>
      <c r="R104" s="71">
        <v>2336</v>
      </c>
      <c r="S104" s="90">
        <v>0.441</v>
      </c>
      <c r="T104" s="90">
        <v>0.437</v>
      </c>
      <c r="U104" s="68">
        <v>146</v>
      </c>
      <c r="V104" s="68">
        <v>131</v>
      </c>
      <c r="W104" s="90">
        <v>-0.10199999999999999</v>
      </c>
      <c r="X104" s="71">
        <v>3345193</v>
      </c>
      <c r="Y104" s="71">
        <v>337708</v>
      </c>
      <c r="Z104" s="71">
        <v>787985</v>
      </c>
      <c r="AA104" s="71">
        <v>136028</v>
      </c>
      <c r="AB104" s="71">
        <v>119000</v>
      </c>
      <c r="AC104" s="68" t="s">
        <v>435</v>
      </c>
      <c r="AD104" s="71">
        <v>644746</v>
      </c>
      <c r="AE104" s="71">
        <v>5370660</v>
      </c>
    </row>
    <row r="105" spans="1:31" ht="15.75" thickBot="1" x14ac:dyDescent="0.3">
      <c r="A105" s="66" t="s">
        <v>335</v>
      </c>
      <c r="B105" s="67">
        <v>327</v>
      </c>
      <c r="C105" s="68">
        <v>4</v>
      </c>
      <c r="D105" s="69" t="s">
        <v>354</v>
      </c>
      <c r="E105" s="70">
        <v>500</v>
      </c>
      <c r="F105" s="70">
        <v>489</v>
      </c>
      <c r="G105" s="73">
        <v>-11</v>
      </c>
      <c r="H105" s="69" t="s">
        <v>434</v>
      </c>
      <c r="I105" s="90">
        <v>-2.2499999999999999E-2</v>
      </c>
      <c r="J105" s="71">
        <f t="shared" si="2"/>
        <v>9742970</v>
      </c>
      <c r="K105" s="71">
        <f t="shared" si="3"/>
        <v>9316470</v>
      </c>
      <c r="L105" s="71">
        <v>-426500</v>
      </c>
      <c r="M105" s="90">
        <v>-4.5900000000000003E-2</v>
      </c>
      <c r="N105" s="71">
        <v>349579</v>
      </c>
      <c r="O105" s="71">
        <v>825508</v>
      </c>
      <c r="P105" s="71">
        <v>712480</v>
      </c>
      <c r="Q105" s="71">
        <v>-113028</v>
      </c>
      <c r="R105" s="71">
        <v>2336</v>
      </c>
      <c r="S105" s="90">
        <v>0.71399999999999997</v>
      </c>
      <c r="T105" s="90">
        <v>0.624</v>
      </c>
      <c r="U105" s="68">
        <v>357</v>
      </c>
      <c r="V105" s="68">
        <v>305</v>
      </c>
      <c r="W105" s="90">
        <v>-0.14499999999999999</v>
      </c>
      <c r="X105" s="71">
        <v>5025639</v>
      </c>
      <c r="Y105" s="71">
        <v>972992</v>
      </c>
      <c r="Z105" s="71">
        <v>1801108</v>
      </c>
      <c r="AA105" s="71">
        <v>221730</v>
      </c>
      <c r="AB105" s="71">
        <v>119000</v>
      </c>
      <c r="AC105" s="68" t="s">
        <v>435</v>
      </c>
      <c r="AD105" s="71">
        <v>1176001</v>
      </c>
      <c r="AE105" s="71">
        <v>9316470</v>
      </c>
    </row>
    <row r="106" spans="1:31" ht="15.75" thickBot="1" x14ac:dyDescent="0.3">
      <c r="A106" s="66" t="s">
        <v>336</v>
      </c>
      <c r="B106" s="67">
        <v>328</v>
      </c>
      <c r="C106" s="68">
        <v>1</v>
      </c>
      <c r="D106" s="69" t="s">
        <v>351</v>
      </c>
      <c r="E106" s="70">
        <v>593</v>
      </c>
      <c r="F106" s="70">
        <v>549</v>
      </c>
      <c r="G106" s="73">
        <v>-44</v>
      </c>
      <c r="H106" s="69" t="s">
        <v>434</v>
      </c>
      <c r="I106" s="90">
        <v>-8.0100000000000005E-2</v>
      </c>
      <c r="J106" s="71">
        <f t="shared" si="2"/>
        <v>9638980</v>
      </c>
      <c r="K106" s="71">
        <f t="shared" si="3"/>
        <v>9415680</v>
      </c>
      <c r="L106" s="71">
        <v>-223300</v>
      </c>
      <c r="M106" s="90">
        <v>-2.4E-2</v>
      </c>
      <c r="N106" s="71">
        <v>344509</v>
      </c>
      <c r="O106" s="71">
        <v>763075</v>
      </c>
      <c r="P106" s="71">
        <v>686784</v>
      </c>
      <c r="Q106" s="71">
        <v>-76291</v>
      </c>
      <c r="R106" s="71">
        <v>2336</v>
      </c>
      <c r="S106" s="90">
        <v>0.55600000000000005</v>
      </c>
      <c r="T106" s="90">
        <v>0.53600000000000003</v>
      </c>
      <c r="U106" s="68">
        <v>330</v>
      </c>
      <c r="V106" s="68">
        <v>294</v>
      </c>
      <c r="W106" s="90">
        <v>-0.108</v>
      </c>
      <c r="X106" s="71">
        <v>5005203</v>
      </c>
      <c r="Y106" s="71">
        <v>1163075</v>
      </c>
      <c r="Z106" s="71">
        <v>2063735</v>
      </c>
      <c r="AA106" s="71">
        <v>248934</v>
      </c>
      <c r="AB106" s="71" t="s">
        <v>435</v>
      </c>
      <c r="AC106" s="71">
        <v>112569</v>
      </c>
      <c r="AD106" s="71">
        <v>822164</v>
      </c>
      <c r="AE106" s="71">
        <v>9415680</v>
      </c>
    </row>
    <row r="107" spans="1:31" ht="15.75" thickBot="1" x14ac:dyDescent="0.3">
      <c r="A107" s="66" t="s">
        <v>337</v>
      </c>
      <c r="B107" s="67">
        <v>329</v>
      </c>
      <c r="C107" s="68">
        <v>8</v>
      </c>
      <c r="D107" s="69" t="s">
        <v>351</v>
      </c>
      <c r="E107" s="70">
        <v>511</v>
      </c>
      <c r="F107" s="70">
        <v>489</v>
      </c>
      <c r="G107" s="73">
        <v>-22</v>
      </c>
      <c r="H107" s="69" t="s">
        <v>434</v>
      </c>
      <c r="I107" s="90">
        <v>-4.4999999999999998E-2</v>
      </c>
      <c r="J107" s="71">
        <f t="shared" si="2"/>
        <v>6793137</v>
      </c>
      <c r="K107" s="71">
        <f t="shared" si="3"/>
        <v>6752537</v>
      </c>
      <c r="L107" s="71">
        <v>-40600</v>
      </c>
      <c r="M107" s="90">
        <v>-6.0000000000000001E-3</v>
      </c>
      <c r="N107" s="71">
        <v>429807</v>
      </c>
      <c r="O107" s="71">
        <v>931876</v>
      </c>
      <c r="P107" s="71">
        <v>904032</v>
      </c>
      <c r="Q107" s="71">
        <v>-27844</v>
      </c>
      <c r="R107" s="71">
        <v>2342</v>
      </c>
      <c r="S107" s="90">
        <v>0.78900000000000003</v>
      </c>
      <c r="T107" s="90">
        <v>0.78900000000000003</v>
      </c>
      <c r="U107" s="68">
        <v>403</v>
      </c>
      <c r="V107" s="68">
        <v>386</v>
      </c>
      <c r="W107" s="90">
        <v>-4.2999999999999997E-2</v>
      </c>
      <c r="X107" s="71">
        <v>4519182</v>
      </c>
      <c r="Y107" s="71">
        <v>1050506</v>
      </c>
      <c r="Z107" s="71">
        <v>10234</v>
      </c>
      <c r="AA107" s="71">
        <v>221730</v>
      </c>
      <c r="AB107" s="71">
        <v>91800</v>
      </c>
      <c r="AC107" s="68" t="s">
        <v>435</v>
      </c>
      <c r="AD107" s="71">
        <v>859085</v>
      </c>
      <c r="AE107" s="71">
        <v>6752537</v>
      </c>
    </row>
    <row r="108" spans="1:31" ht="15.75" thickBot="1" x14ac:dyDescent="0.3">
      <c r="A108" s="66" t="s">
        <v>338</v>
      </c>
      <c r="B108" s="67">
        <v>330</v>
      </c>
      <c r="C108" s="68">
        <v>6</v>
      </c>
      <c r="D108" s="69" t="s">
        <v>351</v>
      </c>
      <c r="E108" s="70">
        <v>541</v>
      </c>
      <c r="F108" s="70">
        <v>547</v>
      </c>
      <c r="G108" s="68">
        <v>6</v>
      </c>
      <c r="H108" s="69" t="s">
        <v>434</v>
      </c>
      <c r="I108" s="90">
        <v>1.0999999999999999E-2</v>
      </c>
      <c r="J108" s="71">
        <f t="shared" si="2"/>
        <v>7623686</v>
      </c>
      <c r="K108" s="71">
        <f t="shared" si="3"/>
        <v>7874986</v>
      </c>
      <c r="L108" s="71">
        <v>251300</v>
      </c>
      <c r="M108" s="90">
        <v>3.1800000000000002E-2</v>
      </c>
      <c r="N108" s="71">
        <v>261115</v>
      </c>
      <c r="O108" s="71">
        <v>467094</v>
      </c>
      <c r="P108" s="71">
        <v>490560</v>
      </c>
      <c r="Q108" s="71">
        <v>23466</v>
      </c>
      <c r="R108" s="71">
        <v>2336</v>
      </c>
      <c r="S108" s="90">
        <v>0.373</v>
      </c>
      <c r="T108" s="90">
        <v>0.38400000000000001</v>
      </c>
      <c r="U108" s="68">
        <v>202</v>
      </c>
      <c r="V108" s="68">
        <v>210</v>
      </c>
      <c r="W108" s="90">
        <v>0.04</v>
      </c>
      <c r="X108" s="71">
        <v>5492863</v>
      </c>
      <c r="Y108" s="71">
        <v>1275539</v>
      </c>
      <c r="Z108" s="71">
        <v>112569</v>
      </c>
      <c r="AA108" s="71">
        <v>248028</v>
      </c>
      <c r="AB108" s="71">
        <v>78200</v>
      </c>
      <c r="AC108" s="68" t="s">
        <v>435</v>
      </c>
      <c r="AD108" s="71">
        <v>667787</v>
      </c>
      <c r="AE108" s="71">
        <v>7874986</v>
      </c>
    </row>
    <row r="109" spans="1:31" ht="15.75" thickBot="1" x14ac:dyDescent="0.3">
      <c r="A109" s="66" t="s">
        <v>339</v>
      </c>
      <c r="B109" s="67">
        <v>331</v>
      </c>
      <c r="C109" s="68">
        <v>6</v>
      </c>
      <c r="D109" s="69" t="s">
        <v>351</v>
      </c>
      <c r="E109" s="70">
        <v>380</v>
      </c>
      <c r="F109" s="70">
        <v>366</v>
      </c>
      <c r="G109" s="68">
        <v>-14</v>
      </c>
      <c r="H109" s="69" t="s">
        <v>434</v>
      </c>
      <c r="I109" s="90">
        <v>-3.8300000000000001E-2</v>
      </c>
      <c r="J109" s="71">
        <f t="shared" si="2"/>
        <v>4869968</v>
      </c>
      <c r="K109" s="71">
        <f t="shared" si="3"/>
        <v>4889268</v>
      </c>
      <c r="L109" s="71">
        <v>19300</v>
      </c>
      <c r="M109" s="90">
        <v>3.8999999999999998E-3</v>
      </c>
      <c r="N109" s="71">
        <v>144492</v>
      </c>
      <c r="O109" s="71">
        <v>191925</v>
      </c>
      <c r="P109" s="71">
        <v>256960</v>
      </c>
      <c r="Q109" s="71">
        <v>65035</v>
      </c>
      <c r="R109" s="71">
        <v>2336</v>
      </c>
      <c r="S109" s="90">
        <v>0.218</v>
      </c>
      <c r="T109" s="90">
        <v>0.30099999999999999</v>
      </c>
      <c r="U109" s="68">
        <v>83</v>
      </c>
      <c r="V109" s="68">
        <v>110</v>
      </c>
      <c r="W109" s="90">
        <v>0.32700000000000001</v>
      </c>
      <c r="X109" s="71">
        <v>3811123</v>
      </c>
      <c r="Y109" s="71">
        <v>505292</v>
      </c>
      <c r="Z109" s="71">
        <v>20467</v>
      </c>
      <c r="AA109" s="71">
        <v>65676</v>
      </c>
      <c r="AB109" s="71" t="s">
        <v>435</v>
      </c>
      <c r="AC109" s="68" t="s">
        <v>435</v>
      </c>
      <c r="AD109" s="71">
        <v>486710</v>
      </c>
      <c r="AE109" s="71">
        <v>4889268</v>
      </c>
    </row>
    <row r="110" spans="1:31" ht="15.75" thickBot="1" x14ac:dyDescent="0.3">
      <c r="A110" s="66" t="s">
        <v>340</v>
      </c>
      <c r="B110" s="67">
        <v>332</v>
      </c>
      <c r="C110" s="68">
        <v>6</v>
      </c>
      <c r="D110" s="69" t="s">
        <v>354</v>
      </c>
      <c r="E110" s="70">
        <v>404</v>
      </c>
      <c r="F110" s="70">
        <v>400</v>
      </c>
      <c r="G110" s="68">
        <v>-4</v>
      </c>
      <c r="H110" s="69" t="s">
        <v>434</v>
      </c>
      <c r="I110" s="90">
        <v>-0.01</v>
      </c>
      <c r="J110" s="71">
        <f t="shared" si="2"/>
        <v>6944106</v>
      </c>
      <c r="K110" s="71">
        <f t="shared" si="3"/>
        <v>6957806</v>
      </c>
      <c r="L110" s="71">
        <v>13700</v>
      </c>
      <c r="M110" s="90">
        <v>2E-3</v>
      </c>
      <c r="N110" s="71">
        <v>262079</v>
      </c>
      <c r="O110" s="71">
        <v>693704</v>
      </c>
      <c r="P110" s="71">
        <v>686784</v>
      </c>
      <c r="Q110" s="71">
        <v>-6920</v>
      </c>
      <c r="R110" s="71">
        <v>2344</v>
      </c>
      <c r="S110" s="90">
        <v>0.74299999999999999</v>
      </c>
      <c r="T110" s="90">
        <v>0.73299999999999998</v>
      </c>
      <c r="U110" s="68">
        <v>300</v>
      </c>
      <c r="V110" s="68">
        <v>293</v>
      </c>
      <c r="W110" s="90">
        <v>-2.3E-2</v>
      </c>
      <c r="X110" s="71">
        <v>3897916</v>
      </c>
      <c r="Y110" s="71">
        <v>1542684</v>
      </c>
      <c r="Z110" s="71">
        <v>112569</v>
      </c>
      <c r="AA110" s="71">
        <v>181372</v>
      </c>
      <c r="AB110" s="71">
        <v>91800</v>
      </c>
      <c r="AC110" s="68" t="s">
        <v>435</v>
      </c>
      <c r="AD110" s="71">
        <v>1131465</v>
      </c>
      <c r="AE110" s="71">
        <v>6957806</v>
      </c>
    </row>
    <row r="111" spans="1:31" ht="15.75" thickBot="1" x14ac:dyDescent="0.3">
      <c r="A111" s="66" t="s">
        <v>341</v>
      </c>
      <c r="B111" s="67">
        <v>333</v>
      </c>
      <c r="C111" s="68">
        <v>6</v>
      </c>
      <c r="D111" s="69" t="s">
        <v>351</v>
      </c>
      <c r="E111" s="70">
        <v>456</v>
      </c>
      <c r="F111" s="70">
        <v>434</v>
      </c>
      <c r="G111" s="68">
        <v>-22</v>
      </c>
      <c r="H111" s="69" t="s">
        <v>434</v>
      </c>
      <c r="I111" s="90">
        <v>-5.0700000000000002E-2</v>
      </c>
      <c r="J111" s="71">
        <f t="shared" si="2"/>
        <v>4773869</v>
      </c>
      <c r="K111" s="71">
        <f t="shared" si="3"/>
        <v>4780369</v>
      </c>
      <c r="L111" s="71">
        <v>6500</v>
      </c>
      <c r="M111" s="90">
        <v>1.4E-3</v>
      </c>
      <c r="N111" s="71">
        <v>164961</v>
      </c>
      <c r="O111" s="71">
        <v>293668</v>
      </c>
      <c r="P111" s="71">
        <v>289664</v>
      </c>
      <c r="Q111" s="71">
        <v>-4004</v>
      </c>
      <c r="R111" s="71">
        <v>2336</v>
      </c>
      <c r="S111" s="90">
        <v>0.27900000000000003</v>
      </c>
      <c r="T111" s="90">
        <v>0.28599999999999998</v>
      </c>
      <c r="U111" s="68">
        <v>127</v>
      </c>
      <c r="V111" s="68">
        <v>124</v>
      </c>
      <c r="W111" s="90">
        <v>-2.3E-2</v>
      </c>
      <c r="X111" s="71">
        <v>3804569</v>
      </c>
      <c r="Y111" s="71">
        <v>450277</v>
      </c>
      <c r="Z111" s="71">
        <v>15350</v>
      </c>
      <c r="AA111" s="71">
        <v>10850</v>
      </c>
      <c r="AB111" s="71" t="s">
        <v>435</v>
      </c>
      <c r="AC111" s="68" t="s">
        <v>435</v>
      </c>
      <c r="AD111" s="71">
        <v>499323</v>
      </c>
      <c r="AE111" s="71">
        <v>4780369</v>
      </c>
    </row>
    <row r="112" spans="1:31" ht="15.75" thickBot="1" x14ac:dyDescent="0.3">
      <c r="A112" s="66" t="s">
        <v>342</v>
      </c>
      <c r="B112" s="67">
        <v>336</v>
      </c>
      <c r="C112" s="68">
        <v>4</v>
      </c>
      <c r="D112" s="69" t="s">
        <v>354</v>
      </c>
      <c r="E112" s="70">
        <v>355</v>
      </c>
      <c r="F112" s="70">
        <v>366</v>
      </c>
      <c r="G112" s="68">
        <v>11</v>
      </c>
      <c r="H112" s="69" t="s">
        <v>434</v>
      </c>
      <c r="I112" s="90">
        <v>3.0099999999999998E-2</v>
      </c>
      <c r="J112" s="71">
        <f t="shared" si="2"/>
        <v>5652541</v>
      </c>
      <c r="K112" s="71">
        <f t="shared" si="3"/>
        <v>5898341</v>
      </c>
      <c r="L112" s="71">
        <v>245800</v>
      </c>
      <c r="M112" s="90">
        <v>4.1700000000000001E-2</v>
      </c>
      <c r="N112" s="71">
        <v>191044</v>
      </c>
      <c r="O112" s="71">
        <v>383850</v>
      </c>
      <c r="P112" s="71">
        <v>366752</v>
      </c>
      <c r="Q112" s="71">
        <v>-17098</v>
      </c>
      <c r="R112" s="71">
        <v>2336</v>
      </c>
      <c r="S112" s="90">
        <v>0.46800000000000003</v>
      </c>
      <c r="T112" s="90">
        <v>0.42899999999999999</v>
      </c>
      <c r="U112" s="68">
        <v>166</v>
      </c>
      <c r="V112" s="68">
        <v>157</v>
      </c>
      <c r="W112" s="90">
        <v>-5.3999999999999999E-2</v>
      </c>
      <c r="X112" s="71">
        <v>3942384</v>
      </c>
      <c r="Y112" s="71">
        <v>975425</v>
      </c>
      <c r="Z112" s="71">
        <v>225139</v>
      </c>
      <c r="AA112" s="71">
        <v>165958</v>
      </c>
      <c r="AB112" s="71">
        <v>91800</v>
      </c>
      <c r="AC112" s="68" t="s">
        <v>435</v>
      </c>
      <c r="AD112" s="71">
        <v>497635</v>
      </c>
      <c r="AE112" s="71">
        <v>5898341</v>
      </c>
    </row>
    <row r="113" spans="1:31" ht="15.75" thickBot="1" x14ac:dyDescent="0.3">
      <c r="A113" s="66" t="s">
        <v>343</v>
      </c>
      <c r="B113" s="67">
        <v>335</v>
      </c>
      <c r="C113" s="68">
        <v>5</v>
      </c>
      <c r="D113" s="69" t="s">
        <v>354</v>
      </c>
      <c r="E113" s="70">
        <v>362</v>
      </c>
      <c r="F113" s="70">
        <v>321</v>
      </c>
      <c r="G113" s="73">
        <v>-41</v>
      </c>
      <c r="H113" s="69" t="s">
        <v>434</v>
      </c>
      <c r="I113" s="90">
        <v>-0.12770000000000001</v>
      </c>
      <c r="J113" s="71">
        <f t="shared" si="2"/>
        <v>6612985</v>
      </c>
      <c r="K113" s="71">
        <f t="shared" si="3"/>
        <v>6438985</v>
      </c>
      <c r="L113" s="71">
        <v>-174000</v>
      </c>
      <c r="M113" s="90">
        <v>-2.7199999999999998E-2</v>
      </c>
      <c r="N113" s="71">
        <v>199551</v>
      </c>
      <c r="O113" s="71">
        <v>598898</v>
      </c>
      <c r="P113" s="71">
        <v>516256</v>
      </c>
      <c r="Q113" s="71">
        <v>-82642</v>
      </c>
      <c r="R113" s="71">
        <v>2336</v>
      </c>
      <c r="S113" s="90">
        <v>0.71499999999999997</v>
      </c>
      <c r="T113" s="90">
        <v>0.68799999999999994</v>
      </c>
      <c r="U113" s="68">
        <v>259</v>
      </c>
      <c r="V113" s="68">
        <v>221</v>
      </c>
      <c r="W113" s="90">
        <v>-0.14699999999999999</v>
      </c>
      <c r="X113" s="71">
        <v>3796004</v>
      </c>
      <c r="Y113" s="71">
        <v>1238157</v>
      </c>
      <c r="Z113" s="71">
        <v>112569</v>
      </c>
      <c r="AA113" s="71">
        <v>145551</v>
      </c>
      <c r="AB113" s="71">
        <v>64600</v>
      </c>
      <c r="AC113" s="68" t="s">
        <v>435</v>
      </c>
      <c r="AD113" s="71">
        <v>1082104</v>
      </c>
      <c r="AE113" s="71">
        <v>6438985</v>
      </c>
    </row>
    <row r="114" spans="1:31" ht="15.75" thickBot="1" x14ac:dyDescent="0.3">
      <c r="A114" s="66" t="s">
        <v>344</v>
      </c>
      <c r="B114" s="67">
        <v>338</v>
      </c>
      <c r="C114" s="68">
        <v>4</v>
      </c>
      <c r="D114" s="69" t="s">
        <v>354</v>
      </c>
      <c r="E114" s="70">
        <v>378</v>
      </c>
      <c r="F114" s="70">
        <v>307</v>
      </c>
      <c r="G114" s="73">
        <v>-71</v>
      </c>
      <c r="H114" s="69" t="s">
        <v>436</v>
      </c>
      <c r="I114" s="90">
        <v>-0.23130000000000001</v>
      </c>
      <c r="J114" s="71">
        <f t="shared" si="2"/>
        <v>7263742</v>
      </c>
      <c r="K114" s="71">
        <f t="shared" si="3"/>
        <v>6932042</v>
      </c>
      <c r="L114" s="71">
        <v>-331700</v>
      </c>
      <c r="M114" s="90">
        <v>-4.8099999999999997E-2</v>
      </c>
      <c r="N114" s="71">
        <v>160858</v>
      </c>
      <c r="O114" s="71">
        <v>506404</v>
      </c>
      <c r="P114" s="71">
        <v>401792</v>
      </c>
      <c r="Q114" s="71">
        <v>-104612</v>
      </c>
      <c r="R114" s="71">
        <v>2336</v>
      </c>
      <c r="S114" s="90">
        <v>0.57899999999999996</v>
      </c>
      <c r="T114" s="90">
        <v>0.56000000000000005</v>
      </c>
      <c r="U114" s="68">
        <v>219</v>
      </c>
      <c r="V114" s="68">
        <v>172</v>
      </c>
      <c r="W114" s="90">
        <v>-0.215</v>
      </c>
      <c r="X114" s="71">
        <v>3307705</v>
      </c>
      <c r="Y114" s="71">
        <v>1613142</v>
      </c>
      <c r="Z114" s="71">
        <v>450277</v>
      </c>
      <c r="AA114" s="71">
        <v>97810</v>
      </c>
      <c r="AB114" s="71">
        <v>91800</v>
      </c>
      <c r="AC114" s="68" t="s">
        <v>435</v>
      </c>
      <c r="AD114" s="71">
        <v>1371308</v>
      </c>
      <c r="AE114" s="71">
        <v>6932042</v>
      </c>
    </row>
    <row r="115" spans="1:31" ht="15.75" thickBot="1" x14ac:dyDescent="0.3">
      <c r="A115" s="66" t="s">
        <v>345</v>
      </c>
      <c r="B115" s="67">
        <v>463</v>
      </c>
      <c r="C115" s="68">
        <v>3</v>
      </c>
      <c r="D115" s="69" t="s">
        <v>352</v>
      </c>
      <c r="E115" s="70">
        <v>2015</v>
      </c>
      <c r="F115" s="70">
        <v>2010</v>
      </c>
      <c r="G115" s="68">
        <v>-5</v>
      </c>
      <c r="H115" s="69" t="s">
        <v>434</v>
      </c>
      <c r="I115" s="90">
        <v>-2.5000000000000001E-3</v>
      </c>
      <c r="J115" s="71">
        <f t="shared" si="2"/>
        <v>21793842</v>
      </c>
      <c r="K115" s="71">
        <f t="shared" si="3"/>
        <v>22008042</v>
      </c>
      <c r="L115" s="71">
        <v>214200</v>
      </c>
      <c r="M115" s="90">
        <v>9.7000000000000003E-3</v>
      </c>
      <c r="N115" s="71">
        <v>550983</v>
      </c>
      <c r="O115" s="71">
        <v>1470653</v>
      </c>
      <c r="P115" s="71">
        <v>1090912</v>
      </c>
      <c r="Q115" s="71">
        <v>-379741</v>
      </c>
      <c r="R115" s="71">
        <v>2341</v>
      </c>
      <c r="S115" s="90">
        <v>0.316</v>
      </c>
      <c r="T115" s="90">
        <v>0.23200000000000001</v>
      </c>
      <c r="U115" s="68">
        <v>637</v>
      </c>
      <c r="V115" s="68">
        <v>466</v>
      </c>
      <c r="W115" s="90">
        <v>-0.26800000000000002</v>
      </c>
      <c r="X115" s="71">
        <v>14866387</v>
      </c>
      <c r="Y115" s="71">
        <v>3231222</v>
      </c>
      <c r="Z115" s="71">
        <v>915233</v>
      </c>
      <c r="AA115" s="71">
        <v>50250</v>
      </c>
      <c r="AB115" s="71">
        <v>85000</v>
      </c>
      <c r="AC115" s="68" t="s">
        <v>435</v>
      </c>
      <c r="AD115" s="71">
        <v>2859950</v>
      </c>
      <c r="AE115" s="71">
        <v>22008042</v>
      </c>
    </row>
    <row r="116" spans="1:31" ht="15.75" thickBot="1" x14ac:dyDescent="0.3">
      <c r="A116" s="66" t="s">
        <v>346</v>
      </c>
      <c r="B116" s="67">
        <v>464</v>
      </c>
      <c r="C116" s="68">
        <v>7</v>
      </c>
      <c r="D116" s="69" t="s">
        <v>352</v>
      </c>
      <c r="E116" s="70">
        <v>505</v>
      </c>
      <c r="F116" s="70">
        <v>487</v>
      </c>
      <c r="G116" s="73">
        <v>-18</v>
      </c>
      <c r="H116" s="69" t="s">
        <v>434</v>
      </c>
      <c r="I116" s="90">
        <v>-3.6999999999999998E-2</v>
      </c>
      <c r="J116" s="71">
        <f t="shared" si="2"/>
        <v>11209878</v>
      </c>
      <c r="K116" s="71">
        <f t="shared" si="3"/>
        <v>10904478</v>
      </c>
      <c r="L116" s="71">
        <v>-305400</v>
      </c>
      <c r="M116" s="90">
        <v>-2.8000000000000001E-2</v>
      </c>
      <c r="N116" s="71">
        <v>308622</v>
      </c>
      <c r="O116" s="71">
        <v>726077</v>
      </c>
      <c r="P116" s="71">
        <v>801248</v>
      </c>
      <c r="Q116" s="71">
        <v>75171</v>
      </c>
      <c r="R116" s="71">
        <v>2336</v>
      </c>
      <c r="S116" s="90">
        <v>0.622</v>
      </c>
      <c r="T116" s="90">
        <v>0.70399999999999996</v>
      </c>
      <c r="U116" s="68">
        <v>314</v>
      </c>
      <c r="V116" s="68">
        <v>343</v>
      </c>
      <c r="W116" s="90">
        <v>9.1999999999999998E-2</v>
      </c>
      <c r="X116" s="71">
        <v>4857325</v>
      </c>
      <c r="Y116" s="71">
        <v>1855913</v>
      </c>
      <c r="Z116" s="71">
        <v>20467</v>
      </c>
      <c r="AA116" s="71">
        <v>220822</v>
      </c>
      <c r="AB116" s="71">
        <v>60000</v>
      </c>
      <c r="AC116" s="68" t="s">
        <v>435</v>
      </c>
      <c r="AD116" s="71">
        <v>3889951</v>
      </c>
      <c r="AE116" s="71">
        <v>10904478</v>
      </c>
    </row>
    <row r="117" spans="1:31" ht="29.25" customHeight="1" thickBot="1" x14ac:dyDescent="0.3">
      <c r="A117" s="74" t="s">
        <v>87</v>
      </c>
      <c r="B117" s="75"/>
      <c r="C117" s="68">
        <v>5</v>
      </c>
      <c r="D117" s="72"/>
      <c r="E117" s="70">
        <v>0</v>
      </c>
      <c r="F117" s="70">
        <v>73</v>
      </c>
      <c r="G117" s="68">
        <v>73</v>
      </c>
      <c r="H117" s="69" t="s">
        <v>436</v>
      </c>
      <c r="I117" s="90">
        <v>1</v>
      </c>
      <c r="J117" s="71">
        <f t="shared" si="2"/>
        <v>42305</v>
      </c>
      <c r="K117" s="71">
        <f t="shared" si="3"/>
        <v>2142305</v>
      </c>
      <c r="L117" s="71">
        <v>2100000</v>
      </c>
      <c r="M117" s="90">
        <v>1</v>
      </c>
      <c r="N117" s="72"/>
      <c r="O117" s="72"/>
      <c r="P117" s="71">
        <v>86432</v>
      </c>
      <c r="Q117" s="71">
        <v>86432</v>
      </c>
      <c r="R117" s="71">
        <v>2336</v>
      </c>
      <c r="S117" s="90">
        <v>0</v>
      </c>
      <c r="T117" s="90">
        <v>0.50700000000000001</v>
      </c>
      <c r="U117" s="68">
        <v>0</v>
      </c>
      <c r="V117" s="68">
        <v>37</v>
      </c>
      <c r="W117" s="92"/>
      <c r="X117" s="71">
        <v>1604354</v>
      </c>
      <c r="Y117" s="71">
        <v>300114</v>
      </c>
      <c r="Z117" s="71">
        <v>40525</v>
      </c>
      <c r="AA117" s="71">
        <v>14255</v>
      </c>
      <c r="AB117" s="71" t="s">
        <v>435</v>
      </c>
      <c r="AC117" s="68" t="s">
        <v>435</v>
      </c>
      <c r="AD117" s="71">
        <v>183057</v>
      </c>
      <c r="AE117" s="71">
        <v>2142305</v>
      </c>
    </row>
    <row r="118" spans="1:31" ht="15.75" thickBot="1" x14ac:dyDescent="0.3">
      <c r="A118" s="66" t="s">
        <v>62</v>
      </c>
      <c r="B118" s="67">
        <v>950</v>
      </c>
      <c r="C118" s="68">
        <v>7</v>
      </c>
      <c r="D118" s="69" t="s">
        <v>352</v>
      </c>
      <c r="E118" s="70">
        <v>44</v>
      </c>
      <c r="F118" s="70">
        <v>40</v>
      </c>
      <c r="G118" s="68">
        <v>-4</v>
      </c>
      <c r="H118" s="69" t="s">
        <v>434</v>
      </c>
      <c r="I118" s="90">
        <v>-0.1</v>
      </c>
      <c r="J118" s="71">
        <f t="shared" si="2"/>
        <v>1897563</v>
      </c>
      <c r="K118" s="71">
        <f t="shared" si="3"/>
        <v>1915263</v>
      </c>
      <c r="L118" s="71">
        <v>17700</v>
      </c>
      <c r="M118" s="90">
        <v>9.2999999999999992E-3</v>
      </c>
      <c r="N118" s="71">
        <v>50000</v>
      </c>
      <c r="O118" s="68" t="s">
        <v>435</v>
      </c>
      <c r="P118" s="68" t="s">
        <v>435</v>
      </c>
      <c r="Q118" s="68" t="s">
        <v>435</v>
      </c>
      <c r="R118" s="68" t="s">
        <v>435</v>
      </c>
      <c r="S118" s="90">
        <v>0</v>
      </c>
      <c r="T118" s="90">
        <v>0</v>
      </c>
      <c r="U118" s="68">
        <v>0</v>
      </c>
      <c r="V118" s="68">
        <v>0</v>
      </c>
      <c r="W118" s="92"/>
      <c r="X118" s="71">
        <v>859695</v>
      </c>
      <c r="Y118" s="71">
        <v>562846</v>
      </c>
      <c r="Z118" s="71">
        <v>5117</v>
      </c>
      <c r="AA118" s="71">
        <v>1000</v>
      </c>
      <c r="AB118" s="71">
        <v>15000</v>
      </c>
      <c r="AC118" s="68" t="s">
        <v>435</v>
      </c>
      <c r="AD118" s="71">
        <v>471605</v>
      </c>
      <c r="AE118" s="71">
        <v>1915263</v>
      </c>
    </row>
    <row r="119" spans="1:31" ht="15.75" thickBot="1" x14ac:dyDescent="0.3">
      <c r="A119" s="66" t="s">
        <v>136</v>
      </c>
      <c r="B119" s="67">
        <v>861</v>
      </c>
      <c r="C119" s="68">
        <v>5</v>
      </c>
      <c r="D119" s="69" t="s">
        <v>354</v>
      </c>
      <c r="E119" s="70">
        <v>35</v>
      </c>
      <c r="F119" s="70">
        <v>43</v>
      </c>
      <c r="G119" s="68">
        <v>8</v>
      </c>
      <c r="H119" s="69" t="s">
        <v>434</v>
      </c>
      <c r="I119" s="90">
        <v>0.186</v>
      </c>
      <c r="J119" s="71">
        <f t="shared" si="2"/>
        <v>2702414</v>
      </c>
      <c r="K119" s="71">
        <f t="shared" si="3"/>
        <v>2883714</v>
      </c>
      <c r="L119" s="71">
        <v>181300</v>
      </c>
      <c r="M119" s="90">
        <v>6.25E-2</v>
      </c>
      <c r="N119" s="71">
        <v>50000</v>
      </c>
      <c r="O119" s="68" t="s">
        <v>435</v>
      </c>
      <c r="P119" s="68" t="s">
        <v>435</v>
      </c>
      <c r="Q119" s="68" t="s">
        <v>435</v>
      </c>
      <c r="R119" s="68" t="s">
        <v>435</v>
      </c>
      <c r="S119" s="90">
        <v>0</v>
      </c>
      <c r="T119" s="90">
        <v>0</v>
      </c>
      <c r="U119" s="68">
        <v>0</v>
      </c>
      <c r="V119" s="68">
        <v>0</v>
      </c>
      <c r="W119" s="92"/>
      <c r="X119" s="71">
        <v>1172740</v>
      </c>
      <c r="Y119" s="71">
        <v>562846</v>
      </c>
      <c r="Z119" s="71">
        <v>5117</v>
      </c>
      <c r="AA119" s="71">
        <v>1075</v>
      </c>
      <c r="AB119" s="71">
        <v>15000</v>
      </c>
      <c r="AC119" s="68" t="s">
        <v>435</v>
      </c>
      <c r="AD119" s="71">
        <v>1126936</v>
      </c>
      <c r="AE119" s="71">
        <v>2883714</v>
      </c>
    </row>
    <row r="120" spans="1:31" ht="15.75" thickBot="1" x14ac:dyDescent="0.3">
      <c r="A120" s="66" t="s">
        <v>454</v>
      </c>
      <c r="E120" s="70">
        <f>SUM(E2:E119)</f>
        <v>53033</v>
      </c>
      <c r="F120" s="70">
        <f>SUM(F2:F119)</f>
        <v>51493</v>
      </c>
      <c r="G120" s="91">
        <f>SUM(G2:G119)</f>
        <v>-1540</v>
      </c>
      <c r="I120" s="90">
        <f>G120/E120</f>
        <v>-2.9038523183678087E-2</v>
      </c>
      <c r="J120" s="71">
        <f>SUM(J2:J119)</f>
        <v>816796460</v>
      </c>
      <c r="K120" s="71">
        <f>SUM(K2:K119)</f>
        <v>826831860</v>
      </c>
      <c r="L120" s="71">
        <f>SUM(L2:L119)</f>
        <v>10035400</v>
      </c>
      <c r="M120" s="90">
        <f>L120/K120</f>
        <v>1.2137171395403172E-2</v>
      </c>
      <c r="N120" s="71">
        <f t="shared" ref="N120:Q120" si="4">SUM(N2:N119)</f>
        <v>26058635</v>
      </c>
      <c r="O120" s="71">
        <f t="shared" si="4"/>
        <v>55833945</v>
      </c>
      <c r="P120" s="71">
        <f t="shared" si="4"/>
        <v>54028664</v>
      </c>
      <c r="Q120" s="71">
        <f t="shared" si="4"/>
        <v>-1805281</v>
      </c>
      <c r="R120" s="71">
        <f>AVERAGE(R2:R119)</f>
        <v>2337.9646017699115</v>
      </c>
      <c r="S120" s="90">
        <f>U120/E120</f>
        <v>0.4553202722832953</v>
      </c>
      <c r="T120" s="90">
        <f>V120/F120</f>
        <v>0.44864350494241934</v>
      </c>
      <c r="U120" s="70">
        <f t="shared" ref="U120:V120" si="5">SUM(U2:U119)</f>
        <v>24147</v>
      </c>
      <c r="V120" s="70">
        <f t="shared" si="5"/>
        <v>23102</v>
      </c>
      <c r="W120" s="94">
        <f>(V120-U120)/U120</f>
        <v>-4.327659750693668E-2</v>
      </c>
      <c r="X120" s="71">
        <f t="shared" ref="X120" si="6">SUM(X2:X119)</f>
        <v>488160219</v>
      </c>
      <c r="Y120" s="71">
        <f t="shared" ref="Y120" si="7">SUM(Y2:Y119)</f>
        <v>124475958</v>
      </c>
      <c r="Z120" s="71">
        <f t="shared" ref="Z120" si="8">SUM(Z2:Z119)</f>
        <v>49936691</v>
      </c>
      <c r="AA120" s="71">
        <f t="shared" ref="AA120" si="9">SUM(AA2:AA119)</f>
        <v>15354730</v>
      </c>
      <c r="AB120" s="71">
        <f t="shared" ref="AB120:AE120" si="10">SUM(AB2:AB119)</f>
        <v>6228000</v>
      </c>
      <c r="AC120" s="71">
        <f t="shared" si="10"/>
        <v>3618599</v>
      </c>
      <c r="AD120" s="71">
        <f t="shared" si="10"/>
        <v>139057663</v>
      </c>
      <c r="AE120" s="71">
        <f t="shared" si="10"/>
        <v>826831860</v>
      </c>
    </row>
    <row r="121" spans="1:31" ht="15.75" thickBot="1" x14ac:dyDescent="0.3">
      <c r="A121" s="78"/>
      <c r="G121" s="1"/>
      <c r="K121" s="79"/>
      <c r="L121" s="81"/>
      <c r="M121" s="71"/>
    </row>
  </sheetData>
  <autoFilter ref="A1:AE121" xr:uid="{E48B3713-137C-4A33-B8ED-9FA648275E25}"/>
  <pageMargins left="0.7" right="0.7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CC83-6DC3-42AB-A8E1-7C4BFED72936}">
  <dimension ref="A1:EH127"/>
  <sheetViews>
    <sheetView zoomScale="90" zoomScaleNormal="90" workbookViewId="0">
      <pane xSplit="5" ySplit="3" topLeftCell="DV128" activePane="bottomRight" state="frozen"/>
      <selection pane="topRight" activeCell="F1" sqref="F1"/>
      <selection pane="bottomLeft" activeCell="A4" sqref="A4"/>
      <selection pane="bottomRight" activeCell="DB152" sqref="DB152"/>
    </sheetView>
  </sheetViews>
  <sheetFormatPr defaultRowHeight="12.75" x14ac:dyDescent="0.2"/>
  <cols>
    <col min="1" max="1" width="9.33203125" style="7"/>
    <col min="2" max="2" width="26" style="6" customWidth="1"/>
    <col min="3" max="4" width="10.1640625" customWidth="1"/>
    <col min="5" max="5" width="10.1640625" style="10" customWidth="1"/>
    <col min="6" max="7" width="10.1640625" customWidth="1"/>
    <col min="8" max="12" width="14.6640625" customWidth="1"/>
    <col min="13" max="13" width="12.1640625" customWidth="1"/>
    <col min="14" max="16" width="12" customWidth="1"/>
    <col min="17" max="18" width="14.6640625" customWidth="1"/>
    <col min="19" max="19" width="12.33203125" customWidth="1"/>
    <col min="20" max="20" width="14.6640625" customWidth="1"/>
    <col min="21" max="21" width="14" customWidth="1"/>
    <col min="22" max="22" width="14.6640625" customWidth="1"/>
    <col min="23" max="23" width="14.6640625" style="42" customWidth="1"/>
    <col min="24" max="28" width="14.6640625" customWidth="1"/>
    <col min="29" max="29" width="12.6640625" customWidth="1"/>
    <col min="30" max="42" width="14.6640625" customWidth="1"/>
    <col min="43" max="43" width="13" customWidth="1"/>
    <col min="44" max="44" width="12.6640625" customWidth="1"/>
    <col min="45" max="45" width="11" customWidth="1"/>
    <col min="46" max="102" width="14.6640625" customWidth="1"/>
    <col min="103" max="103" width="10.83203125" bestFit="1" customWidth="1"/>
    <col min="104" max="126" width="14.6640625" customWidth="1"/>
    <col min="127" max="127" width="11" customWidth="1"/>
    <col min="128" max="131" width="14.6640625" customWidth="1"/>
    <col min="132" max="132" width="3.5" customWidth="1"/>
    <col min="133" max="135" width="14.6640625" customWidth="1"/>
    <col min="136" max="136" width="9.5" bestFit="1" customWidth="1"/>
  </cols>
  <sheetData>
    <row r="1" spans="1:138" s="5" customFormat="1" ht="50.25" customHeight="1" x14ac:dyDescent="0.2">
      <c r="A1" s="8" t="s">
        <v>362</v>
      </c>
      <c r="B1" s="8" t="s">
        <v>363</v>
      </c>
      <c r="C1" s="12" t="s">
        <v>349</v>
      </c>
      <c r="D1" s="12" t="s">
        <v>350</v>
      </c>
      <c r="E1" s="23" t="s">
        <v>359</v>
      </c>
      <c r="F1" s="12" t="s">
        <v>360</v>
      </c>
      <c r="G1" s="12" t="s">
        <v>361</v>
      </c>
      <c r="H1" s="12" t="s">
        <v>223</v>
      </c>
      <c r="I1" s="12" t="s">
        <v>14</v>
      </c>
      <c r="J1" s="12" t="s">
        <v>222</v>
      </c>
      <c r="K1" s="12" t="s">
        <v>233</v>
      </c>
      <c r="L1" s="12" t="s">
        <v>234</v>
      </c>
      <c r="M1" s="12" t="s">
        <v>17</v>
      </c>
      <c r="N1" s="12" t="s">
        <v>164</v>
      </c>
      <c r="O1" s="12" t="s">
        <v>165</v>
      </c>
      <c r="P1" s="12" t="s">
        <v>166</v>
      </c>
      <c r="Q1" s="12" t="s">
        <v>232</v>
      </c>
      <c r="R1" s="19" t="s">
        <v>364</v>
      </c>
      <c r="S1" s="12" t="s">
        <v>171</v>
      </c>
      <c r="T1" s="12" t="s">
        <v>173</v>
      </c>
      <c r="U1" s="12" t="s">
        <v>172</v>
      </c>
      <c r="V1" s="12" t="s">
        <v>92</v>
      </c>
      <c r="W1" s="97" t="s">
        <v>25</v>
      </c>
      <c r="X1" s="19" t="s">
        <v>388</v>
      </c>
      <c r="Y1" s="12" t="s">
        <v>175</v>
      </c>
      <c r="Z1" s="12" t="s">
        <v>176</v>
      </c>
      <c r="AA1" s="12" t="s">
        <v>43</v>
      </c>
      <c r="AB1" s="12" t="s">
        <v>174</v>
      </c>
      <c r="AC1" s="12" t="s">
        <v>113</v>
      </c>
      <c r="AD1" s="12" t="s">
        <v>189</v>
      </c>
      <c r="AE1" s="19" t="s">
        <v>365</v>
      </c>
      <c r="AF1" s="14" t="s">
        <v>228</v>
      </c>
      <c r="AG1" s="14" t="s">
        <v>229</v>
      </c>
      <c r="AH1" s="14" t="s">
        <v>238</v>
      </c>
      <c r="AI1" s="14" t="s">
        <v>235</v>
      </c>
      <c r="AJ1" s="14" t="s">
        <v>236</v>
      </c>
      <c r="AK1" s="14" t="s">
        <v>237</v>
      </c>
      <c r="AL1" s="15" t="s">
        <v>9</v>
      </c>
      <c r="AM1" s="15" t="s">
        <v>51</v>
      </c>
      <c r="AN1" s="15" t="s">
        <v>177</v>
      </c>
      <c r="AO1" s="15" t="s">
        <v>181</v>
      </c>
      <c r="AP1" s="15" t="s">
        <v>182</v>
      </c>
      <c r="AQ1" s="16" t="s">
        <v>170</v>
      </c>
      <c r="AR1" s="16" t="s">
        <v>168</v>
      </c>
      <c r="AS1" s="16" t="s">
        <v>169</v>
      </c>
      <c r="AT1" s="16" t="s">
        <v>144</v>
      </c>
      <c r="AU1" s="12" t="s">
        <v>416</v>
      </c>
      <c r="AV1" s="17" t="s">
        <v>366</v>
      </c>
      <c r="AW1" s="17" t="s">
        <v>210</v>
      </c>
      <c r="AX1" s="17" t="s">
        <v>211</v>
      </c>
      <c r="AY1" s="17" t="s">
        <v>212</v>
      </c>
      <c r="AZ1" s="18" t="s">
        <v>179</v>
      </c>
      <c r="BA1" s="18" t="s">
        <v>188</v>
      </c>
      <c r="BB1" s="19" t="s">
        <v>220</v>
      </c>
      <c r="BC1" s="19" t="s">
        <v>183</v>
      </c>
      <c r="BD1" s="19" t="s">
        <v>230</v>
      </c>
      <c r="BE1" s="19" t="s">
        <v>187</v>
      </c>
      <c r="BF1" s="19" t="s">
        <v>221</v>
      </c>
      <c r="BG1" s="19" t="s">
        <v>214</v>
      </c>
      <c r="BH1" s="19" t="s">
        <v>200</v>
      </c>
      <c r="BI1" s="19" t="s">
        <v>217</v>
      </c>
      <c r="BJ1" s="19" t="s">
        <v>213</v>
      </c>
      <c r="BK1" s="12" t="s">
        <v>185</v>
      </c>
      <c r="BL1" s="12" t="s">
        <v>184</v>
      </c>
      <c r="BM1" s="19" t="s">
        <v>180</v>
      </c>
      <c r="BN1" s="19" t="s">
        <v>225</v>
      </c>
      <c r="BO1" s="19" t="s">
        <v>227</v>
      </c>
      <c r="BP1" s="18" t="s">
        <v>219</v>
      </c>
      <c r="BQ1" s="12" t="s">
        <v>186</v>
      </c>
      <c r="BR1" s="19" t="s">
        <v>390</v>
      </c>
      <c r="BS1" s="12" t="s">
        <v>198</v>
      </c>
      <c r="BT1" s="12" t="s">
        <v>197</v>
      </c>
      <c r="BU1" s="25" t="s">
        <v>231</v>
      </c>
      <c r="BV1" s="12" t="s">
        <v>207</v>
      </c>
      <c r="BW1" s="12" t="s">
        <v>178</v>
      </c>
      <c r="BX1" s="20" t="s">
        <v>202</v>
      </c>
      <c r="BY1" s="19" t="s">
        <v>192</v>
      </c>
      <c r="BZ1" s="12" t="s">
        <v>191</v>
      </c>
      <c r="CA1" s="12" t="s">
        <v>199</v>
      </c>
      <c r="CB1" s="12" t="s">
        <v>204</v>
      </c>
      <c r="CC1" s="12" t="s">
        <v>206</v>
      </c>
      <c r="CD1" s="12" t="s">
        <v>196</v>
      </c>
      <c r="CE1" s="19" t="s">
        <v>374</v>
      </c>
      <c r="CF1" s="12" t="s">
        <v>392</v>
      </c>
      <c r="CG1" s="19" t="s">
        <v>215</v>
      </c>
      <c r="CH1" s="12" t="s">
        <v>393</v>
      </c>
      <c r="CI1" s="18" t="s">
        <v>224</v>
      </c>
      <c r="CJ1" s="18" t="s">
        <v>226</v>
      </c>
      <c r="CK1" s="18" t="s">
        <v>205</v>
      </c>
      <c r="CL1" s="18" t="s">
        <v>216</v>
      </c>
      <c r="CM1" s="12" t="s">
        <v>167</v>
      </c>
      <c r="CN1" s="12" t="s">
        <v>201</v>
      </c>
      <c r="CO1" s="12" t="s">
        <v>194</v>
      </c>
      <c r="CP1" s="21" t="s">
        <v>203</v>
      </c>
      <c r="CQ1" s="18" t="s">
        <v>208</v>
      </c>
      <c r="CR1" s="18" t="s">
        <v>190</v>
      </c>
      <c r="CS1" s="18" t="s">
        <v>195</v>
      </c>
      <c r="CT1" s="18" t="s">
        <v>218</v>
      </c>
      <c r="CU1" s="19" t="s">
        <v>367</v>
      </c>
      <c r="CV1" s="40" t="s">
        <v>394</v>
      </c>
      <c r="CW1" s="22" t="s">
        <v>209</v>
      </c>
      <c r="CX1" s="18" t="s">
        <v>193</v>
      </c>
      <c r="CY1" s="12" t="s">
        <v>368</v>
      </c>
      <c r="CZ1" s="12" t="s">
        <v>369</v>
      </c>
      <c r="DA1" s="12" t="s">
        <v>370</v>
      </c>
      <c r="DB1" s="12" t="s">
        <v>371</v>
      </c>
      <c r="DC1" s="12" t="s">
        <v>372</v>
      </c>
      <c r="DD1" s="12" t="s">
        <v>373</v>
      </c>
      <c r="DE1" s="12" t="s">
        <v>139</v>
      </c>
      <c r="DF1" s="5" t="s">
        <v>380</v>
      </c>
      <c r="DG1" s="5" t="s">
        <v>377</v>
      </c>
      <c r="DH1" s="5" t="s">
        <v>399</v>
      </c>
      <c r="DI1" s="5" t="s">
        <v>415</v>
      </c>
      <c r="DJ1" s="54" t="s">
        <v>400</v>
      </c>
      <c r="DK1" s="55" t="s">
        <v>401</v>
      </c>
      <c r="DL1" s="56" t="s">
        <v>403</v>
      </c>
      <c r="DM1" s="56" t="s">
        <v>402</v>
      </c>
      <c r="DN1" s="57" t="s">
        <v>404</v>
      </c>
      <c r="DO1" s="14" t="s">
        <v>405</v>
      </c>
      <c r="DP1" s="15" t="s">
        <v>406</v>
      </c>
      <c r="DQ1" s="17" t="s">
        <v>407</v>
      </c>
      <c r="DR1" s="18" t="s">
        <v>408</v>
      </c>
      <c r="DS1" s="21" t="s">
        <v>409</v>
      </c>
      <c r="DT1" s="58" t="s">
        <v>410</v>
      </c>
      <c r="DU1" s="59" t="s">
        <v>411</v>
      </c>
      <c r="DV1" s="60" t="s">
        <v>412</v>
      </c>
      <c r="DW1" s="61" t="s">
        <v>414</v>
      </c>
      <c r="DX1" s="54" t="s">
        <v>400</v>
      </c>
      <c r="DY1" s="55" t="s">
        <v>401</v>
      </c>
      <c r="DZ1" s="61" t="s">
        <v>413</v>
      </c>
      <c r="EA1" s="61" t="s">
        <v>419</v>
      </c>
      <c r="EB1" s="61"/>
      <c r="EC1" s="61" t="s">
        <v>417</v>
      </c>
      <c r="ED1" s="61" t="s">
        <v>418</v>
      </c>
      <c r="EE1" s="61"/>
      <c r="EF1" s="61"/>
      <c r="EG1" s="61"/>
      <c r="EH1" s="61"/>
    </row>
    <row r="2" spans="1:138" ht="20.25" x14ac:dyDescent="0.3">
      <c r="A2" s="96" t="s">
        <v>420</v>
      </c>
      <c r="B2" s="95"/>
      <c r="H2" t="s">
        <v>4</v>
      </c>
      <c r="I2" t="s">
        <v>146</v>
      </c>
      <c r="J2" t="s">
        <v>4</v>
      </c>
      <c r="K2" t="s">
        <v>11</v>
      </c>
      <c r="L2" t="s">
        <v>11</v>
      </c>
      <c r="M2" t="s">
        <v>16</v>
      </c>
      <c r="N2" t="s">
        <v>16</v>
      </c>
      <c r="O2" t="s">
        <v>16</v>
      </c>
      <c r="P2" t="s">
        <v>16</v>
      </c>
      <c r="Q2" t="s">
        <v>11</v>
      </c>
      <c r="S2" t="s">
        <v>1</v>
      </c>
      <c r="T2" t="s">
        <v>1</v>
      </c>
      <c r="U2" t="s">
        <v>1</v>
      </c>
      <c r="V2" t="s">
        <v>146</v>
      </c>
      <c r="W2" s="42" t="s">
        <v>145</v>
      </c>
      <c r="Y2" t="s">
        <v>2</v>
      </c>
      <c r="Z2" t="s">
        <v>2</v>
      </c>
      <c r="AA2" t="s">
        <v>2</v>
      </c>
      <c r="AB2" t="s">
        <v>2</v>
      </c>
      <c r="AC2" t="s">
        <v>143</v>
      </c>
      <c r="AD2" t="s">
        <v>3</v>
      </c>
      <c r="AF2" t="s">
        <v>11</v>
      </c>
      <c r="AG2" t="s">
        <v>11</v>
      </c>
      <c r="AH2" t="s">
        <v>48</v>
      </c>
      <c r="AI2" t="s">
        <v>48</v>
      </c>
      <c r="AJ2" t="s">
        <v>48</v>
      </c>
      <c r="AK2" t="s">
        <v>48</v>
      </c>
      <c r="AL2" t="s">
        <v>104</v>
      </c>
      <c r="AM2" t="s">
        <v>104</v>
      </c>
      <c r="AN2" t="s">
        <v>104</v>
      </c>
      <c r="AO2" t="s">
        <v>104</v>
      </c>
      <c r="AP2" t="s">
        <v>104</v>
      </c>
      <c r="AQ2" t="s">
        <v>142</v>
      </c>
      <c r="AR2" t="s">
        <v>142</v>
      </c>
      <c r="AS2" t="s">
        <v>142</v>
      </c>
      <c r="AT2" t="s">
        <v>144</v>
      </c>
      <c r="AV2" t="s">
        <v>142</v>
      </c>
      <c r="AW2" t="s">
        <v>137</v>
      </c>
      <c r="AX2" t="s">
        <v>137</v>
      </c>
      <c r="AY2" t="s">
        <v>137</v>
      </c>
      <c r="AZ2" t="s">
        <v>146</v>
      </c>
      <c r="BA2" t="s">
        <v>3</v>
      </c>
      <c r="BB2" t="s">
        <v>4</v>
      </c>
      <c r="BC2" t="s">
        <v>146</v>
      </c>
      <c r="BD2" t="s">
        <v>146</v>
      </c>
      <c r="BE2" t="s">
        <v>3</v>
      </c>
      <c r="BF2" t="s">
        <v>4</v>
      </c>
      <c r="BG2" t="s">
        <v>24</v>
      </c>
      <c r="BH2" t="s">
        <v>137</v>
      </c>
      <c r="BI2" t="s">
        <v>24</v>
      </c>
      <c r="BJ2" t="s">
        <v>24</v>
      </c>
      <c r="BK2" t="s">
        <v>3</v>
      </c>
      <c r="BL2" t="s">
        <v>3</v>
      </c>
      <c r="BM2" t="s">
        <v>146</v>
      </c>
      <c r="BN2" t="s">
        <v>146</v>
      </c>
      <c r="BO2" t="s">
        <v>146</v>
      </c>
      <c r="BP2" t="s">
        <v>145</v>
      </c>
      <c r="BQ2" t="s">
        <v>3</v>
      </c>
      <c r="BS2" t="s">
        <v>137</v>
      </c>
      <c r="BT2" t="s">
        <v>137</v>
      </c>
      <c r="BU2" t="s">
        <v>19</v>
      </c>
      <c r="BV2" t="s">
        <v>137</v>
      </c>
      <c r="BW2" t="s">
        <v>146</v>
      </c>
      <c r="BX2" t="s">
        <v>137</v>
      </c>
      <c r="BY2" t="s">
        <v>137</v>
      </c>
      <c r="BZ2" t="s">
        <v>137</v>
      </c>
      <c r="CA2" t="s">
        <v>137</v>
      </c>
      <c r="CB2" t="s">
        <v>137</v>
      </c>
      <c r="CC2" t="s">
        <v>137</v>
      </c>
      <c r="CD2" t="s">
        <v>137</v>
      </c>
      <c r="CE2" t="s">
        <v>146</v>
      </c>
      <c r="CG2" t="s">
        <v>24</v>
      </c>
      <c r="CI2" t="s">
        <v>146</v>
      </c>
      <c r="CJ2" t="s">
        <v>146</v>
      </c>
      <c r="CK2" t="s">
        <v>137</v>
      </c>
      <c r="CL2" t="s">
        <v>24</v>
      </c>
      <c r="CM2" t="s">
        <v>24</v>
      </c>
      <c r="CN2" t="s">
        <v>137</v>
      </c>
      <c r="CO2" t="s">
        <v>137</v>
      </c>
      <c r="CP2" t="s">
        <v>137</v>
      </c>
      <c r="CQ2" t="s">
        <v>137</v>
      </c>
      <c r="CR2" t="s">
        <v>137</v>
      </c>
      <c r="CS2" t="s">
        <v>137</v>
      </c>
      <c r="CT2" t="s">
        <v>145</v>
      </c>
      <c r="CU2" t="s">
        <v>137</v>
      </c>
      <c r="CW2" t="s">
        <v>137</v>
      </c>
      <c r="CX2" t="s">
        <v>137</v>
      </c>
      <c r="CY2" t="s">
        <v>143</v>
      </c>
      <c r="CZ2" t="s">
        <v>137</v>
      </c>
      <c r="DA2" t="s">
        <v>137</v>
      </c>
      <c r="DB2" t="s">
        <v>137</v>
      </c>
      <c r="DC2" t="s">
        <v>137</v>
      </c>
      <c r="DD2" t="s">
        <v>11</v>
      </c>
      <c r="DE2" s="13" t="s">
        <v>138</v>
      </c>
      <c r="DF2" t="s">
        <v>376</v>
      </c>
      <c r="DG2" t="s">
        <v>377</v>
      </c>
    </row>
    <row r="3" spans="1:138" x14ac:dyDescent="0.2">
      <c r="B3" s="95" t="s">
        <v>457</v>
      </c>
      <c r="H3" t="s">
        <v>6</v>
      </c>
      <c r="I3" t="s">
        <v>13</v>
      </c>
      <c r="J3" t="s">
        <v>18</v>
      </c>
      <c r="K3" t="s">
        <v>13</v>
      </c>
      <c r="L3" t="s">
        <v>13</v>
      </c>
      <c r="M3" t="s">
        <v>18</v>
      </c>
      <c r="N3" t="s">
        <v>18</v>
      </c>
      <c r="O3" t="s">
        <v>18</v>
      </c>
      <c r="P3" t="s">
        <v>18</v>
      </c>
      <c r="Q3" t="s">
        <v>13</v>
      </c>
      <c r="R3" t="s">
        <v>13</v>
      </c>
      <c r="S3" t="s">
        <v>13</v>
      </c>
      <c r="T3" t="s">
        <v>13</v>
      </c>
      <c r="U3" t="s">
        <v>13</v>
      </c>
      <c r="V3" t="s">
        <v>13</v>
      </c>
      <c r="W3" s="42" t="s">
        <v>13</v>
      </c>
      <c r="Y3" t="s">
        <v>6</v>
      </c>
      <c r="Z3" t="s">
        <v>6</v>
      </c>
      <c r="AA3" t="s">
        <v>6</v>
      </c>
      <c r="AB3" t="s">
        <v>6</v>
      </c>
      <c r="AC3" t="s">
        <v>13</v>
      </c>
      <c r="AD3" t="s">
        <v>13</v>
      </c>
      <c r="AE3" t="s">
        <v>13</v>
      </c>
      <c r="AF3" t="s">
        <v>6</v>
      </c>
      <c r="AG3" t="s">
        <v>6</v>
      </c>
      <c r="AH3" t="s">
        <v>6</v>
      </c>
      <c r="AI3" t="s">
        <v>6</v>
      </c>
      <c r="AJ3" t="s">
        <v>6</v>
      </c>
      <c r="AK3" t="s">
        <v>6</v>
      </c>
      <c r="AL3" t="s">
        <v>6</v>
      </c>
      <c r="AM3" t="s">
        <v>6</v>
      </c>
      <c r="AN3" t="s">
        <v>6</v>
      </c>
      <c r="AO3" t="s">
        <v>6</v>
      </c>
      <c r="AP3" t="s">
        <v>6</v>
      </c>
      <c r="AQ3" t="s">
        <v>6</v>
      </c>
      <c r="AR3" t="s">
        <v>6</v>
      </c>
      <c r="AS3" t="s">
        <v>6</v>
      </c>
      <c r="AT3" t="s">
        <v>6</v>
      </c>
      <c r="AV3" t="s">
        <v>6</v>
      </c>
      <c r="AW3" t="s">
        <v>18</v>
      </c>
      <c r="AX3" t="s">
        <v>6</v>
      </c>
      <c r="AY3" t="s">
        <v>6</v>
      </c>
      <c r="AZ3" t="s">
        <v>6</v>
      </c>
      <c r="BA3" t="s">
        <v>13</v>
      </c>
      <c r="BB3" t="s">
        <v>18</v>
      </c>
      <c r="BC3" t="s">
        <v>13</v>
      </c>
      <c r="BD3" t="s">
        <v>6</v>
      </c>
      <c r="BE3" t="s">
        <v>6</v>
      </c>
      <c r="BF3" t="s">
        <v>6</v>
      </c>
      <c r="BG3" t="s">
        <v>6</v>
      </c>
      <c r="BH3" t="s">
        <v>6</v>
      </c>
      <c r="BI3" t="s">
        <v>6</v>
      </c>
      <c r="BJ3" t="s">
        <v>6</v>
      </c>
      <c r="BK3" t="s">
        <v>6</v>
      </c>
      <c r="BL3" t="s">
        <v>6</v>
      </c>
      <c r="BM3" t="s">
        <v>6</v>
      </c>
      <c r="BN3" t="s">
        <v>6</v>
      </c>
      <c r="BO3" t="s">
        <v>6</v>
      </c>
      <c r="BP3" t="s">
        <v>6</v>
      </c>
      <c r="BQ3" t="s">
        <v>18</v>
      </c>
      <c r="BS3" t="s">
        <v>18</v>
      </c>
      <c r="BT3" t="s">
        <v>18</v>
      </c>
      <c r="BU3" t="s">
        <v>6</v>
      </c>
      <c r="BV3" t="s">
        <v>13</v>
      </c>
      <c r="BW3" t="s">
        <v>6</v>
      </c>
      <c r="BX3" t="s">
        <v>13</v>
      </c>
      <c r="BY3" t="s">
        <v>13</v>
      </c>
      <c r="BZ3" t="s">
        <v>18</v>
      </c>
      <c r="CA3" t="s">
        <v>18</v>
      </c>
      <c r="CB3" t="s">
        <v>18</v>
      </c>
      <c r="CC3" t="s">
        <v>18</v>
      </c>
      <c r="CD3" t="s">
        <v>6</v>
      </c>
      <c r="CE3" t="s">
        <v>18</v>
      </c>
      <c r="CG3" t="s">
        <v>18</v>
      </c>
      <c r="CI3" t="s">
        <v>13</v>
      </c>
      <c r="CJ3" t="s">
        <v>6</v>
      </c>
      <c r="CK3" t="s">
        <v>6</v>
      </c>
      <c r="CL3" t="s">
        <v>6</v>
      </c>
      <c r="CM3" t="s">
        <v>18</v>
      </c>
      <c r="CN3" t="s">
        <v>18</v>
      </c>
      <c r="CO3" t="s">
        <v>13</v>
      </c>
      <c r="CP3" t="s">
        <v>18</v>
      </c>
      <c r="CQ3" t="s">
        <v>18</v>
      </c>
      <c r="CR3" t="s">
        <v>6</v>
      </c>
      <c r="CS3" t="s">
        <v>6</v>
      </c>
      <c r="CT3" t="s">
        <v>6</v>
      </c>
      <c r="CU3" t="s">
        <v>13</v>
      </c>
      <c r="CW3" t="s">
        <v>18</v>
      </c>
      <c r="CX3" t="s">
        <v>18</v>
      </c>
    </row>
    <row r="4" spans="1:138" x14ac:dyDescent="0.2">
      <c r="A4" s="7">
        <v>202</v>
      </c>
      <c r="B4" s="6" t="s">
        <v>241</v>
      </c>
      <c r="C4" t="s">
        <v>351</v>
      </c>
      <c r="D4">
        <v>7</v>
      </c>
      <c r="E4" s="10">
        <v>226</v>
      </c>
      <c r="F4" s="9">
        <v>0.90700000000000003</v>
      </c>
      <c r="G4">
        <v>205</v>
      </c>
      <c r="H4" s="4">
        <v>195277</v>
      </c>
      <c r="I4" s="4">
        <v>112569</v>
      </c>
      <c r="J4" s="4"/>
      <c r="K4" s="4"/>
      <c r="L4" s="4"/>
      <c r="M4" s="4">
        <v>45440</v>
      </c>
      <c r="N4" s="4">
        <v>67876</v>
      </c>
      <c r="O4" s="4"/>
      <c r="P4" s="4"/>
      <c r="Q4" s="4"/>
      <c r="R4" s="4"/>
      <c r="S4" s="4">
        <v>78183</v>
      </c>
      <c r="T4" s="4">
        <v>60194</v>
      </c>
      <c r="U4" s="4">
        <v>50595</v>
      </c>
      <c r="V4" s="4">
        <v>56285</v>
      </c>
      <c r="W4" s="49">
        <v>337707</v>
      </c>
      <c r="X4" s="4"/>
      <c r="Y4" s="4">
        <v>225138</v>
      </c>
      <c r="Z4" s="4"/>
      <c r="AA4" s="4">
        <v>225138</v>
      </c>
      <c r="AB4" s="4">
        <v>149952</v>
      </c>
      <c r="AC4" s="4">
        <v>74976</v>
      </c>
      <c r="AD4" s="4">
        <v>1125690</v>
      </c>
      <c r="AE4" s="4"/>
      <c r="AF4" s="4">
        <v>112569</v>
      </c>
      <c r="AG4" s="4">
        <v>112569</v>
      </c>
      <c r="AH4" s="4">
        <v>675414</v>
      </c>
      <c r="AI4" s="4">
        <v>149952</v>
      </c>
      <c r="AJ4" s="4"/>
      <c r="AK4" s="4"/>
      <c r="AL4" s="4"/>
      <c r="AM4" s="4">
        <v>40525</v>
      </c>
      <c r="AN4" s="4"/>
      <c r="AO4" s="4"/>
      <c r="AP4" s="4"/>
      <c r="AQ4" s="4">
        <v>20400</v>
      </c>
      <c r="AR4" s="4">
        <v>20400</v>
      </c>
      <c r="AS4" s="4">
        <v>10200</v>
      </c>
      <c r="AT4" s="4"/>
      <c r="AU4" s="4"/>
      <c r="AV4" s="4"/>
      <c r="AW4" s="4">
        <v>100845</v>
      </c>
      <c r="AX4" s="4">
        <v>1629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>
        <v>55922</v>
      </c>
      <c r="BV4" s="4"/>
      <c r="BW4" s="4"/>
      <c r="BX4" s="4">
        <v>75000</v>
      </c>
      <c r="BY4" s="4">
        <v>8223</v>
      </c>
      <c r="BZ4" s="4">
        <v>1300</v>
      </c>
      <c r="CA4" s="4">
        <v>1130</v>
      </c>
      <c r="CB4" s="4">
        <v>1130</v>
      </c>
      <c r="CC4" s="4">
        <v>1300</v>
      </c>
      <c r="CD4" s="4">
        <v>4520</v>
      </c>
      <c r="CE4" s="4"/>
      <c r="CF4" s="4"/>
      <c r="CG4" s="4"/>
      <c r="CH4" s="4"/>
      <c r="CI4" s="4"/>
      <c r="CJ4" s="4"/>
      <c r="CK4" s="4"/>
      <c r="CL4" s="4"/>
      <c r="CM4" s="4">
        <v>22600</v>
      </c>
      <c r="CN4" s="4">
        <v>62733</v>
      </c>
      <c r="CO4" s="4">
        <v>4009</v>
      </c>
      <c r="CP4" s="4"/>
      <c r="CQ4" s="4"/>
      <c r="CR4" s="4">
        <v>13859</v>
      </c>
      <c r="CS4" s="4"/>
      <c r="CT4" s="4"/>
      <c r="CU4" s="4">
        <v>12650</v>
      </c>
      <c r="CV4" s="4"/>
      <c r="CW4" s="4"/>
      <c r="CX4" s="4"/>
      <c r="CY4" s="4"/>
      <c r="CZ4" s="4"/>
      <c r="DA4" s="4"/>
      <c r="DB4" s="4"/>
      <c r="DC4" s="4"/>
      <c r="DD4" s="4"/>
      <c r="DE4" s="4">
        <v>414</v>
      </c>
      <c r="DF4" s="4">
        <f>SUM(H4:DD4)</f>
        <v>4313899</v>
      </c>
      <c r="DG4" s="4">
        <f>SUM(H4:DE4)</f>
        <v>4314313</v>
      </c>
      <c r="DH4" s="4">
        <f>SUM(H4:Q4,W4,Y4:AD4,BK4:BL4,BQ4,BS4:BT4,BV4:BW4,BZ4:CD4,CM4:CO4,CY4:DD4)</f>
        <v>2658485</v>
      </c>
      <c r="DI4" s="4">
        <f>VLOOKUP(A4,'[1]Combined_Merged google doc'!$B$2:$S$119,18,FALSE)</f>
        <v>481216</v>
      </c>
      <c r="DJ4" s="4">
        <f>SUM(AQ4:AT4)</f>
        <v>51000</v>
      </c>
      <c r="DK4" s="4">
        <f t="shared" ref="DK4" si="0">SUM(R4,X4,AE4,BB4:BJ4,BM4:BO4,BR4,BY4,CE4,CG4,CU4)</f>
        <v>20873</v>
      </c>
      <c r="DL4" s="4">
        <f>DI4-SUM(DJ4:DK4)</f>
        <v>409343</v>
      </c>
      <c r="DM4" s="9">
        <f>DL4/DI4</f>
        <v>0.85064295451522809</v>
      </c>
      <c r="DN4" s="4">
        <f>SUM(H4:Q4,S4:W4,Y4:AD4,AU4,AZ4:BA4,BK4:BL4,BP4:BQ4,BS4:BT4,BV4:BW4,BZ4:CD4,CF4,CH4:CO4,CR4:CT4,CV4,CX4:DD4)-DL4</f>
        <v>2508258</v>
      </c>
      <c r="DO4" s="4">
        <f>SUM(AF4:AK4)</f>
        <v>1050504</v>
      </c>
      <c r="DP4" s="4">
        <f>SUM(AL4:AP4)</f>
        <v>40525</v>
      </c>
      <c r="DQ4" s="4">
        <f>SUM(AV4:AY4,BX4,)</f>
        <v>177474</v>
      </c>
      <c r="DR4" s="4">
        <f>SUM(CQ4)</f>
        <v>0</v>
      </c>
      <c r="DS4" s="4">
        <f t="shared" ref="DS4:DS28" si="1">SUM(CP4)</f>
        <v>0</v>
      </c>
      <c r="DT4" s="4">
        <f>SUM(CW4)</f>
        <v>0</v>
      </c>
      <c r="DU4" s="4">
        <f>SUM(BU4)</f>
        <v>55922</v>
      </c>
      <c r="DV4" s="4">
        <f>DL4</f>
        <v>409343</v>
      </c>
      <c r="DW4" s="9">
        <f>DV4/DZ4</f>
        <v>0.85064295451522809</v>
      </c>
      <c r="DX4" s="4">
        <f>DJ4</f>
        <v>51000</v>
      </c>
      <c r="DY4" s="4">
        <f>DK4</f>
        <v>20873</v>
      </c>
      <c r="DZ4" s="4">
        <f>SUM(DV4,DX4:DY4)</f>
        <v>481216</v>
      </c>
      <c r="EA4" s="4">
        <f>SUM(DN4:DY4)</f>
        <v>4313899.8506429549</v>
      </c>
      <c r="EB4" s="4"/>
      <c r="EC4" s="4">
        <f>SUM(DN4,DR4:DT4)</f>
        <v>2508258</v>
      </c>
      <c r="ED4" s="4">
        <f>EC4/E4</f>
        <v>11098.486725663717</v>
      </c>
      <c r="EE4" s="4"/>
      <c r="EF4" s="4"/>
    </row>
    <row r="5" spans="1:138" x14ac:dyDescent="0.2">
      <c r="A5" s="7">
        <v>203</v>
      </c>
      <c r="B5" s="6" t="s">
        <v>242</v>
      </c>
      <c r="C5" t="s">
        <v>351</v>
      </c>
      <c r="D5">
        <v>6</v>
      </c>
      <c r="E5" s="10">
        <v>335</v>
      </c>
      <c r="F5" s="9">
        <v>0.63300000000000001</v>
      </c>
      <c r="G5">
        <v>212</v>
      </c>
      <c r="H5" s="4">
        <v>195277</v>
      </c>
      <c r="I5" s="4">
        <v>112569</v>
      </c>
      <c r="J5" s="4">
        <v>125223</v>
      </c>
      <c r="K5" s="4"/>
      <c r="L5" s="4"/>
      <c r="M5" s="4">
        <v>90879</v>
      </c>
      <c r="N5" s="4">
        <v>67876</v>
      </c>
      <c r="O5" s="4"/>
      <c r="P5" s="4"/>
      <c r="Q5" s="4"/>
      <c r="R5" s="4"/>
      <c r="S5" s="4">
        <v>78183</v>
      </c>
      <c r="T5" s="4">
        <v>60194</v>
      </c>
      <c r="U5" s="4">
        <v>101190</v>
      </c>
      <c r="V5" s="4">
        <v>112569</v>
      </c>
      <c r="W5" s="49">
        <v>337707</v>
      </c>
      <c r="X5" s="4"/>
      <c r="Y5" s="4">
        <v>225138</v>
      </c>
      <c r="Z5" s="4">
        <v>112569</v>
      </c>
      <c r="AA5" s="4">
        <v>225138</v>
      </c>
      <c r="AB5" s="4">
        <v>187440</v>
      </c>
      <c r="AC5" s="4">
        <v>112464</v>
      </c>
      <c r="AD5" s="4">
        <v>1463397</v>
      </c>
      <c r="AE5" s="4"/>
      <c r="AF5" s="4">
        <v>112569</v>
      </c>
      <c r="AG5" s="4">
        <v>112569</v>
      </c>
      <c r="AH5" s="4">
        <v>787983</v>
      </c>
      <c r="AI5" s="4">
        <v>74976</v>
      </c>
      <c r="AJ5" s="4"/>
      <c r="AK5" s="4"/>
      <c r="AL5" s="4"/>
      <c r="AM5" s="4">
        <v>40525</v>
      </c>
      <c r="AN5" s="4"/>
      <c r="AO5" s="4"/>
      <c r="AP5" s="4"/>
      <c r="AQ5" s="4">
        <v>47600</v>
      </c>
      <c r="AR5" s="4">
        <v>47600</v>
      </c>
      <c r="AS5" s="4">
        <v>10200</v>
      </c>
      <c r="AT5" s="4"/>
      <c r="AU5" s="4"/>
      <c r="AV5" s="4"/>
      <c r="AW5" s="4">
        <v>149484</v>
      </c>
      <c r="AX5" s="4">
        <v>2415</v>
      </c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>
        <v>55922</v>
      </c>
      <c r="BV5" s="4"/>
      <c r="BW5" s="4"/>
      <c r="BX5" s="4"/>
      <c r="BY5" s="4">
        <v>4243</v>
      </c>
      <c r="BZ5" s="4">
        <v>1926</v>
      </c>
      <c r="CA5" s="4">
        <v>1675</v>
      </c>
      <c r="CB5" s="4">
        <v>1675</v>
      </c>
      <c r="CC5" s="4">
        <v>1926</v>
      </c>
      <c r="CD5" s="4">
        <v>6700</v>
      </c>
      <c r="CE5" s="4"/>
      <c r="CF5" s="4"/>
      <c r="CG5" s="4"/>
      <c r="CH5" s="4"/>
      <c r="CI5" s="4"/>
      <c r="CJ5" s="4"/>
      <c r="CK5" s="4"/>
      <c r="CL5" s="4"/>
      <c r="CM5" s="4">
        <v>33500</v>
      </c>
      <c r="CN5" s="4">
        <v>74451</v>
      </c>
      <c r="CO5" s="4">
        <v>5669</v>
      </c>
      <c r="CP5" s="4"/>
      <c r="CQ5" s="4"/>
      <c r="CR5" s="4"/>
      <c r="CS5" s="4"/>
      <c r="CT5" s="4"/>
      <c r="CU5" s="4">
        <v>25350</v>
      </c>
      <c r="CV5" s="4"/>
      <c r="CW5" s="4"/>
      <c r="CX5" s="4"/>
      <c r="CY5" s="4"/>
      <c r="CZ5" s="4"/>
      <c r="DA5" s="4"/>
      <c r="DB5" s="4"/>
      <c r="DC5" s="4"/>
      <c r="DD5" s="4"/>
      <c r="DE5" s="4">
        <v>-112151</v>
      </c>
      <c r="DF5" s="4">
        <f t="shared" ref="DF5:DF68" si="2">SUM(H5:DD5)</f>
        <v>5206771</v>
      </c>
      <c r="DG5" s="4">
        <f t="shared" ref="DG5:DG68" si="3">SUM(H5:DE5)</f>
        <v>5094620</v>
      </c>
      <c r="DH5" s="4">
        <f t="shared" ref="DH5:DH68" si="4">SUM(H5:Q5,W5,Y5:AD5,BK5:BL5,BQ5,BS5:BT5,BV5:BW5,BZ5:CD5,CM5:CO5,CY5:DD5)</f>
        <v>3383199</v>
      </c>
      <c r="DI5" s="4">
        <f>VLOOKUP(A5,'[1]Combined_Merged google doc'!$B$2:$S$119,18,FALSE)</f>
        <v>495232</v>
      </c>
      <c r="DJ5" s="4">
        <f t="shared" ref="DJ5:DJ68" si="5">SUM(AQ5:AT5)</f>
        <v>105400</v>
      </c>
      <c r="DK5" s="4">
        <f t="shared" ref="DK5:DK68" si="6">SUM(R5,X5,AE5,BB5:BJ5,BM5:BO5,BR5,BY5,CE5,CG5,CU5)</f>
        <v>29593</v>
      </c>
      <c r="DL5" s="4">
        <f t="shared" ref="DL5:DL68" si="7">DI5-SUM(DJ5:DK5)</f>
        <v>360239</v>
      </c>
      <c r="DM5" s="9">
        <f t="shared" ref="DM5:DM68" si="8">DL5/DI5</f>
        <v>0.72741462587231842</v>
      </c>
      <c r="DN5" s="4">
        <f>SUM(H5:Q5,S5:W5,Y5:AD5,AU5,AZ5:BA5,BK5:BL5,BP5:BQ5,BS5:BT5,BV5:BW5,BZ5:CD5,CF5,CH5:CO5,CR5:CT5,CV5,CX5:DD5)-DL5</f>
        <v>3375096</v>
      </c>
      <c r="DO5" s="4">
        <f t="shared" ref="DO5:DO68" si="9">SUM(AF5:AK5)</f>
        <v>1088097</v>
      </c>
      <c r="DP5" s="4">
        <f t="shared" ref="DP5:DP68" si="10">SUM(AL5:AP5)</f>
        <v>40525</v>
      </c>
      <c r="DQ5" s="4">
        <f t="shared" ref="DQ5:DQ68" si="11">SUM(AV5:AY5,BX5,)</f>
        <v>151899</v>
      </c>
      <c r="DR5" s="4">
        <f t="shared" ref="DR5:DR68" si="12">SUM(CQ5)</f>
        <v>0</v>
      </c>
      <c r="DS5" s="4">
        <f t="shared" si="1"/>
        <v>0</v>
      </c>
      <c r="DT5" s="4">
        <f t="shared" ref="DT5:DT68" si="13">SUM(CW5)</f>
        <v>0</v>
      </c>
      <c r="DU5" s="4">
        <f t="shared" ref="DU5:DU68" si="14">SUM(BU5)</f>
        <v>55922</v>
      </c>
      <c r="DV5" s="4">
        <f t="shared" ref="DV5:DV68" si="15">DL5</f>
        <v>360239</v>
      </c>
      <c r="DW5" s="9">
        <f>DV5/DZ5</f>
        <v>0.72741462587231842</v>
      </c>
      <c r="DX5" s="4">
        <f t="shared" ref="DX5:DX68" si="16">DJ5</f>
        <v>105400</v>
      </c>
      <c r="DY5" s="4">
        <f t="shared" ref="DY5:DY68" si="17">DK5</f>
        <v>29593</v>
      </c>
      <c r="DZ5" s="4">
        <f t="shared" ref="DZ5:DZ68" si="18">SUM(DV5,DX5:DY5)</f>
        <v>495232</v>
      </c>
      <c r="EA5" s="4">
        <f>SUM(DN5:DY5)</f>
        <v>5206771.7274146257</v>
      </c>
      <c r="EB5" s="4"/>
      <c r="EC5" s="4">
        <f>SUM(DN5,DR5:DT5)</f>
        <v>3375096</v>
      </c>
      <c r="ED5" s="4">
        <f>EC5/E5</f>
        <v>10074.913432835821</v>
      </c>
      <c r="EE5" s="4"/>
      <c r="EF5" s="4"/>
    </row>
    <row r="6" spans="1:138" x14ac:dyDescent="0.2">
      <c r="A6" s="7">
        <v>450</v>
      </c>
      <c r="B6" s="6" t="s">
        <v>243</v>
      </c>
      <c r="C6" t="s">
        <v>352</v>
      </c>
      <c r="D6">
        <v>8</v>
      </c>
      <c r="E6" s="10">
        <v>357</v>
      </c>
      <c r="F6" s="9">
        <v>0.83499999999999996</v>
      </c>
      <c r="G6">
        <v>298</v>
      </c>
      <c r="H6" s="4">
        <v>195277</v>
      </c>
      <c r="I6" s="4">
        <v>112569</v>
      </c>
      <c r="J6" s="4">
        <v>187835</v>
      </c>
      <c r="K6" s="4"/>
      <c r="L6" s="4">
        <v>190872</v>
      </c>
      <c r="M6" s="4">
        <v>90879</v>
      </c>
      <c r="N6" s="4">
        <v>67876</v>
      </c>
      <c r="O6" s="4"/>
      <c r="P6" s="4">
        <v>56854</v>
      </c>
      <c r="Q6" s="4">
        <f>139018-R6</f>
        <v>69509</v>
      </c>
      <c r="R6" s="4">
        <v>69509</v>
      </c>
      <c r="S6" s="4">
        <v>78183</v>
      </c>
      <c r="T6" s="4">
        <v>60194</v>
      </c>
      <c r="U6" s="4">
        <v>303570</v>
      </c>
      <c r="V6" s="4">
        <v>112569</v>
      </c>
      <c r="W6" s="49"/>
      <c r="X6" s="4"/>
      <c r="Y6" s="4"/>
      <c r="Z6" s="4"/>
      <c r="AA6" s="4"/>
      <c r="AB6" s="4"/>
      <c r="AC6" s="4"/>
      <c r="AD6" s="4">
        <f>2737678-AE6</f>
        <v>1674463.7949999999</v>
      </c>
      <c r="AE6" s="4">
        <f>'pdf DetailxSch Pos'!AE6*'pdf DetailxSch Pos'!AE$123</f>
        <v>1063214.2050000001</v>
      </c>
      <c r="AF6" s="4">
        <v>112569</v>
      </c>
      <c r="AG6" s="4">
        <v>450276</v>
      </c>
      <c r="AH6" s="4">
        <v>1575966</v>
      </c>
      <c r="AI6" s="4">
        <v>374880</v>
      </c>
      <c r="AJ6" s="4">
        <v>110030</v>
      </c>
      <c r="AK6" s="4"/>
      <c r="AL6" s="4"/>
      <c r="AM6" s="4">
        <v>5628</v>
      </c>
      <c r="AN6" s="4"/>
      <c r="AO6" s="4"/>
      <c r="AP6" s="4"/>
      <c r="AQ6" s="4"/>
      <c r="AR6" s="4"/>
      <c r="AS6" s="4"/>
      <c r="AT6" s="4">
        <v>60000</v>
      </c>
      <c r="AU6" s="4"/>
      <c r="AV6" s="4"/>
      <c r="AW6" s="4">
        <v>159302</v>
      </c>
      <c r="AX6" s="4">
        <v>2574</v>
      </c>
      <c r="AY6" s="4"/>
      <c r="AZ6" s="4"/>
      <c r="BA6" s="4"/>
      <c r="BB6" s="4"/>
      <c r="BC6" s="4"/>
      <c r="BD6" s="4"/>
      <c r="BE6" s="4"/>
      <c r="BF6" s="4">
        <v>156529</v>
      </c>
      <c r="BG6" s="4">
        <v>9336</v>
      </c>
      <c r="BH6" s="4">
        <v>25880</v>
      </c>
      <c r="BI6" s="4">
        <v>32000</v>
      </c>
      <c r="BJ6" s="4"/>
      <c r="BK6" s="4"/>
      <c r="BL6" s="4"/>
      <c r="BM6" s="4">
        <v>144306</v>
      </c>
      <c r="BN6" s="4"/>
      <c r="BO6" s="4"/>
      <c r="BP6" s="4"/>
      <c r="BQ6" s="4"/>
      <c r="BR6" s="4"/>
      <c r="BS6" s="4"/>
      <c r="BT6" s="4"/>
      <c r="BU6" s="4">
        <v>615454</v>
      </c>
      <c r="BV6" s="4"/>
      <c r="BW6" s="4">
        <v>117087</v>
      </c>
      <c r="BX6" s="4">
        <v>75000</v>
      </c>
      <c r="BY6" s="4">
        <v>11972</v>
      </c>
      <c r="BZ6" s="4">
        <v>10264</v>
      </c>
      <c r="CA6" s="4">
        <v>5355</v>
      </c>
      <c r="CB6" s="4">
        <v>5355</v>
      </c>
      <c r="CC6" s="4">
        <v>12317</v>
      </c>
      <c r="CD6" s="4">
        <v>7140</v>
      </c>
      <c r="CE6" s="4">
        <v>117087</v>
      </c>
      <c r="CF6" s="4"/>
      <c r="CG6" s="4"/>
      <c r="CH6" s="4"/>
      <c r="CI6" s="4"/>
      <c r="CJ6" s="4"/>
      <c r="CK6" s="4"/>
      <c r="CL6" s="4"/>
      <c r="CM6" s="4">
        <v>35700</v>
      </c>
      <c r="CN6" s="4">
        <v>115863</v>
      </c>
      <c r="CO6" s="4">
        <v>9959</v>
      </c>
      <c r="CP6" s="4"/>
      <c r="CQ6" s="4"/>
      <c r="CR6" s="4"/>
      <c r="CS6" s="4"/>
      <c r="CT6" s="4"/>
      <c r="CU6" s="4">
        <v>10725</v>
      </c>
      <c r="CV6" s="4"/>
      <c r="CW6" s="4">
        <v>166560</v>
      </c>
      <c r="CX6" s="4"/>
      <c r="CY6" s="4"/>
      <c r="CZ6" s="4"/>
      <c r="DA6" s="4"/>
      <c r="DB6" s="4"/>
      <c r="DC6" s="4"/>
      <c r="DD6" s="4"/>
      <c r="DE6" s="4">
        <v>-461</v>
      </c>
      <c r="DF6" s="4">
        <f t="shared" si="2"/>
        <v>8868488</v>
      </c>
      <c r="DG6" s="4">
        <f t="shared" si="3"/>
        <v>8868027</v>
      </c>
      <c r="DH6" s="4">
        <f t="shared" si="4"/>
        <v>2965174.7949999999</v>
      </c>
      <c r="DI6" s="4">
        <f>VLOOKUP(A6,'[1]Combined_Merged google doc'!$B$2:$S$119,18,FALSE)</f>
        <v>698464</v>
      </c>
      <c r="DJ6" s="4">
        <f t="shared" si="5"/>
        <v>60000</v>
      </c>
      <c r="DK6" s="4">
        <f t="shared" si="6"/>
        <v>1640558.2050000001</v>
      </c>
      <c r="DL6" s="4">
        <f t="shared" si="7"/>
        <v>-1002094.2050000001</v>
      </c>
      <c r="DM6" s="9">
        <f t="shared" si="8"/>
        <v>-1.434711316546021</v>
      </c>
      <c r="DN6" s="4">
        <f>SUM(H6:Q6,S6:W6,Y6:AD6,AU6,AZ6:BA6,BK6:BL6,BP6:BQ6,BS6:BT6,BV6:BW6,BZ6:CD6,CF6,CH6:CO6,CR6:CT6,CV6,CX6:DD6)-DL6</f>
        <v>4521785</v>
      </c>
      <c r="DO6" s="4">
        <f t="shared" si="9"/>
        <v>2623721</v>
      </c>
      <c r="DP6" s="4">
        <f t="shared" si="10"/>
        <v>5628</v>
      </c>
      <c r="DQ6" s="4">
        <f t="shared" si="11"/>
        <v>236876</v>
      </c>
      <c r="DR6" s="4">
        <f t="shared" si="12"/>
        <v>0</v>
      </c>
      <c r="DS6" s="4">
        <f t="shared" si="1"/>
        <v>0</v>
      </c>
      <c r="DT6" s="4">
        <f t="shared" si="13"/>
        <v>166560</v>
      </c>
      <c r="DU6" s="4">
        <f t="shared" si="14"/>
        <v>615454</v>
      </c>
      <c r="DV6" s="4">
        <f t="shared" si="15"/>
        <v>-1002094.2050000001</v>
      </c>
      <c r="DW6" s="44">
        <f>DV6/DZ6</f>
        <v>-1.434711316546021</v>
      </c>
      <c r="DX6" s="4">
        <f t="shared" si="16"/>
        <v>60000</v>
      </c>
      <c r="DY6" s="4">
        <f t="shared" si="17"/>
        <v>1640558.2050000001</v>
      </c>
      <c r="DZ6" s="4">
        <f t="shared" si="18"/>
        <v>698464</v>
      </c>
      <c r="EA6" s="4">
        <f>SUM(DN6:DY6)</f>
        <v>8868486.5652886834</v>
      </c>
      <c r="EB6" s="4"/>
      <c r="EC6" s="4">
        <f>SUM(DN6,DR6:DT6)</f>
        <v>4688345</v>
      </c>
      <c r="ED6" s="4">
        <f>EC6/E6</f>
        <v>13132.619047619048</v>
      </c>
      <c r="EE6" s="4"/>
      <c r="EF6" s="4"/>
    </row>
    <row r="7" spans="1:138" x14ac:dyDescent="0.2">
      <c r="A7" s="7">
        <v>452</v>
      </c>
      <c r="B7" s="6" t="s">
        <v>244</v>
      </c>
      <c r="C7" t="s">
        <v>352</v>
      </c>
      <c r="D7">
        <v>8</v>
      </c>
      <c r="E7" s="10">
        <v>698</v>
      </c>
      <c r="F7" s="9">
        <v>0.85099999999999998</v>
      </c>
      <c r="G7">
        <v>594</v>
      </c>
      <c r="H7" s="4">
        <v>195277</v>
      </c>
      <c r="I7" s="4">
        <v>112569</v>
      </c>
      <c r="J7" s="4">
        <v>360017</v>
      </c>
      <c r="K7" s="4"/>
      <c r="L7" s="4">
        <v>381744</v>
      </c>
      <c r="M7" s="4">
        <v>90879</v>
      </c>
      <c r="N7" s="4">
        <v>67876</v>
      </c>
      <c r="O7" s="4">
        <v>86086</v>
      </c>
      <c r="P7" s="4">
        <v>56854</v>
      </c>
      <c r="Q7" s="4">
        <f>139018-R7</f>
        <v>69509</v>
      </c>
      <c r="R7" s="4">
        <v>69509</v>
      </c>
      <c r="S7" s="4">
        <v>78183</v>
      </c>
      <c r="T7" s="4">
        <v>60194</v>
      </c>
      <c r="U7" s="4">
        <v>455355</v>
      </c>
      <c r="V7" s="4">
        <v>112569</v>
      </c>
      <c r="W7" s="49"/>
      <c r="X7" s="4"/>
      <c r="Y7" s="4"/>
      <c r="Z7" s="4"/>
      <c r="AA7" s="4"/>
      <c r="AB7" s="4"/>
      <c r="AC7" s="4"/>
      <c r="AD7" s="4">
        <f>4512891-AE7</f>
        <v>3273881.5399999996</v>
      </c>
      <c r="AE7" s="4">
        <f>'pdf DetailxSch Pos'!AE7*'pdf DetailxSch Pos'!AE$123</f>
        <v>1239009.4600000004</v>
      </c>
      <c r="AF7" s="4">
        <v>225138</v>
      </c>
      <c r="AG7" s="4">
        <v>562845</v>
      </c>
      <c r="AH7" s="4">
        <v>2026242</v>
      </c>
      <c r="AI7" s="4">
        <v>262416</v>
      </c>
      <c r="AJ7" s="4">
        <v>110030</v>
      </c>
      <c r="AK7" s="4"/>
      <c r="AL7" s="4">
        <v>112569</v>
      </c>
      <c r="AM7" s="4"/>
      <c r="AN7" s="4"/>
      <c r="AO7" s="4"/>
      <c r="AP7" s="4"/>
      <c r="AQ7" s="4"/>
      <c r="AR7" s="4"/>
      <c r="AS7" s="4"/>
      <c r="AT7" s="4">
        <v>70000</v>
      </c>
      <c r="AU7" s="4"/>
      <c r="AV7" s="4"/>
      <c r="AW7" s="4">
        <v>311462</v>
      </c>
      <c r="AX7" s="4">
        <v>5032</v>
      </c>
      <c r="AY7" s="4"/>
      <c r="AZ7" s="4"/>
      <c r="BA7" s="4"/>
      <c r="BB7" s="4"/>
      <c r="BC7" s="4"/>
      <c r="BD7" s="4"/>
      <c r="BE7" s="4"/>
      <c r="BF7" s="4">
        <v>156529</v>
      </c>
      <c r="BG7" s="4">
        <v>23216</v>
      </c>
      <c r="BH7" s="4">
        <v>22000</v>
      </c>
      <c r="BI7" s="4">
        <v>32000</v>
      </c>
      <c r="BJ7" s="4">
        <v>25702</v>
      </c>
      <c r="BK7" s="4"/>
      <c r="BL7" s="4"/>
      <c r="BM7" s="4">
        <v>288612</v>
      </c>
      <c r="BN7" s="4">
        <v>117087</v>
      </c>
      <c r="BO7" s="4"/>
      <c r="BP7" s="4">
        <v>112569</v>
      </c>
      <c r="BQ7" s="4"/>
      <c r="BR7" s="4"/>
      <c r="BS7" s="4"/>
      <c r="BT7" s="4"/>
      <c r="BU7" s="4">
        <v>732138</v>
      </c>
      <c r="BV7" s="4"/>
      <c r="BW7" s="4">
        <v>117087</v>
      </c>
      <c r="BX7" s="4">
        <v>75000</v>
      </c>
      <c r="BY7" s="4">
        <v>23798</v>
      </c>
      <c r="BZ7" s="4">
        <v>20068</v>
      </c>
      <c r="CA7" s="4">
        <v>10470</v>
      </c>
      <c r="CB7" s="4">
        <v>10470</v>
      </c>
      <c r="CC7" s="4">
        <v>24081</v>
      </c>
      <c r="CD7" s="4">
        <v>13960</v>
      </c>
      <c r="CE7" s="4">
        <v>117087</v>
      </c>
      <c r="CF7" s="4"/>
      <c r="CG7" s="4"/>
      <c r="CH7" s="4"/>
      <c r="CI7" s="4"/>
      <c r="CJ7" s="4"/>
      <c r="CK7" s="4">
        <v>5000</v>
      </c>
      <c r="CL7" s="4">
        <v>113946</v>
      </c>
      <c r="CM7" s="4">
        <v>69800</v>
      </c>
      <c r="CN7" s="4">
        <v>166731</v>
      </c>
      <c r="CO7" s="4">
        <v>13909</v>
      </c>
      <c r="CP7" s="4"/>
      <c r="CQ7" s="4"/>
      <c r="CR7" s="4"/>
      <c r="CS7" s="4"/>
      <c r="CT7" s="4"/>
      <c r="CU7" s="4">
        <v>44625</v>
      </c>
      <c r="CV7" s="4"/>
      <c r="CW7" s="4"/>
      <c r="CX7" s="4"/>
      <c r="CY7" s="4"/>
      <c r="CZ7" s="4"/>
      <c r="DA7" s="4"/>
      <c r="DB7" s="4"/>
      <c r="DC7" s="4"/>
      <c r="DD7" s="4"/>
      <c r="DE7" s="4">
        <v>478</v>
      </c>
      <c r="DF7" s="4">
        <f t="shared" si="2"/>
        <v>12731131</v>
      </c>
      <c r="DG7" s="4">
        <f t="shared" si="3"/>
        <v>12731609</v>
      </c>
      <c r="DH7" s="4">
        <f t="shared" si="4"/>
        <v>5141268.5399999991</v>
      </c>
      <c r="DI7" s="4">
        <f>VLOOKUP(A7,'[1]Combined_Merged google doc'!$B$2:$S$119,18,FALSE)</f>
        <v>1389920</v>
      </c>
      <c r="DJ7" s="4">
        <f t="shared" si="5"/>
        <v>70000</v>
      </c>
      <c r="DK7" s="4">
        <f t="shared" si="6"/>
        <v>2159174.4600000004</v>
      </c>
      <c r="DL7" s="4">
        <f t="shared" si="7"/>
        <v>-839254.46000000043</v>
      </c>
      <c r="DM7" s="9">
        <f t="shared" si="8"/>
        <v>-0.60381493898929461</v>
      </c>
      <c r="DN7" s="4">
        <f>SUM(H7:Q7,S7:W7,Y7:AD7,AU7,AZ7:BA7,BK7:BL7,BP7:BQ7,BS7:BT7,BV7:BW7,BZ7:CD7,CF7,CH7:CO7,CR7:CT7,CV7,CX7:DD7)-DL7</f>
        <v>6918339</v>
      </c>
      <c r="DO7" s="4">
        <f t="shared" si="9"/>
        <v>3186671</v>
      </c>
      <c r="DP7" s="4">
        <f t="shared" si="10"/>
        <v>112569</v>
      </c>
      <c r="DQ7" s="4">
        <f t="shared" si="11"/>
        <v>391494</v>
      </c>
      <c r="DR7" s="4">
        <f t="shared" si="12"/>
        <v>0</v>
      </c>
      <c r="DS7" s="4">
        <f t="shared" si="1"/>
        <v>0</v>
      </c>
      <c r="DT7" s="4">
        <f t="shared" si="13"/>
        <v>0</v>
      </c>
      <c r="DU7" s="4">
        <f t="shared" si="14"/>
        <v>732138</v>
      </c>
      <c r="DV7" s="4">
        <f t="shared" si="15"/>
        <v>-839254.46000000043</v>
      </c>
      <c r="DW7" s="44">
        <f>DV7/DZ7</f>
        <v>-0.60381493898929461</v>
      </c>
      <c r="DX7" s="4">
        <f t="shared" si="16"/>
        <v>70000</v>
      </c>
      <c r="DY7" s="4">
        <f t="shared" si="17"/>
        <v>2159174.4600000004</v>
      </c>
      <c r="DZ7" s="4">
        <f t="shared" si="18"/>
        <v>1389920</v>
      </c>
      <c r="EA7" s="4">
        <f>SUM(DN7:DY7)</f>
        <v>12731130.396185061</v>
      </c>
      <c r="EB7" s="4"/>
      <c r="EC7" s="4">
        <f>SUM(DN7,DR7:DT7)</f>
        <v>6918339</v>
      </c>
      <c r="ED7" s="4">
        <f>EC7/E7</f>
        <v>9911.6604584527213</v>
      </c>
      <c r="EE7" s="4"/>
      <c r="EF7" s="4"/>
    </row>
    <row r="8" spans="1:138" x14ac:dyDescent="0.2">
      <c r="A8" s="7">
        <v>462</v>
      </c>
      <c r="B8" s="6" t="s">
        <v>10</v>
      </c>
      <c r="C8" t="s">
        <v>353</v>
      </c>
      <c r="D8">
        <v>8</v>
      </c>
      <c r="E8" s="10">
        <v>469</v>
      </c>
      <c r="F8" s="9">
        <v>0</v>
      </c>
      <c r="G8">
        <v>0</v>
      </c>
      <c r="H8" s="4">
        <v>195277</v>
      </c>
      <c r="I8" s="4">
        <v>112569</v>
      </c>
      <c r="J8" s="4">
        <v>244185</v>
      </c>
      <c r="K8" s="4"/>
      <c r="L8" s="4">
        <v>254496</v>
      </c>
      <c r="M8" s="4">
        <v>90879</v>
      </c>
      <c r="N8" s="4">
        <v>67876</v>
      </c>
      <c r="O8" s="4">
        <v>60767</v>
      </c>
      <c r="P8" s="4"/>
      <c r="Q8" s="4">
        <v>69509</v>
      </c>
      <c r="R8" s="4"/>
      <c r="S8" s="4">
        <v>78183</v>
      </c>
      <c r="T8" s="4">
        <v>60194</v>
      </c>
      <c r="U8" s="4">
        <v>50595</v>
      </c>
      <c r="V8" s="4"/>
      <c r="W8" s="49"/>
      <c r="X8" s="4"/>
      <c r="Y8" s="4"/>
      <c r="Z8" s="4"/>
      <c r="AA8" s="4"/>
      <c r="AB8" s="4"/>
      <c r="AC8" s="4"/>
      <c r="AD8" s="4">
        <v>1824743</v>
      </c>
      <c r="AE8" s="4"/>
      <c r="AF8" s="4">
        <v>112569</v>
      </c>
      <c r="AG8" s="4">
        <v>337707</v>
      </c>
      <c r="AH8" s="4">
        <v>1125690</v>
      </c>
      <c r="AI8" s="4">
        <v>74976</v>
      </c>
      <c r="AJ8" s="4">
        <v>55015</v>
      </c>
      <c r="AK8" s="4"/>
      <c r="AL8" s="4"/>
      <c r="AM8" s="4">
        <v>25891</v>
      </c>
      <c r="AN8" s="4"/>
      <c r="AO8" s="4"/>
      <c r="AP8" s="4"/>
      <c r="AQ8" s="4"/>
      <c r="AR8" s="4"/>
      <c r="AS8" s="4"/>
      <c r="AT8" s="4"/>
      <c r="AU8" s="4">
        <v>70000</v>
      </c>
      <c r="AV8" s="4"/>
      <c r="AW8" s="4"/>
      <c r="AX8" s="4"/>
      <c r="AY8" s="4">
        <v>11725</v>
      </c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>
        <v>188124</v>
      </c>
      <c r="BV8" s="4"/>
      <c r="BW8" s="4"/>
      <c r="BX8" s="4"/>
      <c r="BY8" s="4"/>
      <c r="BZ8" s="4">
        <v>13484</v>
      </c>
      <c r="CA8" s="4">
        <v>7035</v>
      </c>
      <c r="CB8" s="4">
        <v>7035</v>
      </c>
      <c r="CC8" s="4">
        <v>16181</v>
      </c>
      <c r="CD8" s="4">
        <v>9380</v>
      </c>
      <c r="CE8" s="4"/>
      <c r="CF8" s="4">
        <v>117087</v>
      </c>
      <c r="CG8" s="4"/>
      <c r="CH8" s="4">
        <v>150000</v>
      </c>
      <c r="CI8" s="4"/>
      <c r="CJ8" s="4"/>
      <c r="CK8" s="4"/>
      <c r="CL8" s="4"/>
      <c r="CM8" s="4">
        <v>46900</v>
      </c>
      <c r="CN8" s="4">
        <v>79280</v>
      </c>
      <c r="CO8" s="4">
        <v>5974</v>
      </c>
      <c r="CP8" s="4"/>
      <c r="CQ8" s="4"/>
      <c r="CR8" s="4"/>
      <c r="CS8" s="4"/>
      <c r="CT8" s="4"/>
      <c r="CU8" s="4"/>
      <c r="CV8" s="4">
        <v>3025</v>
      </c>
      <c r="CW8" s="4"/>
      <c r="CX8" s="4"/>
      <c r="CY8" s="4"/>
      <c r="CZ8" s="4"/>
      <c r="DA8" s="4"/>
      <c r="DB8" s="4"/>
      <c r="DC8" s="4"/>
      <c r="DD8" s="4"/>
      <c r="DE8" s="4">
        <v>-33990</v>
      </c>
      <c r="DF8" s="4">
        <f t="shared" si="2"/>
        <v>5566351</v>
      </c>
      <c r="DG8" s="4">
        <f t="shared" si="3"/>
        <v>5532361</v>
      </c>
      <c r="DH8" s="4">
        <f t="shared" si="4"/>
        <v>3105570</v>
      </c>
      <c r="DI8" s="4">
        <v>0</v>
      </c>
      <c r="DJ8" s="4">
        <f t="shared" si="5"/>
        <v>0</v>
      </c>
      <c r="DK8" s="4">
        <f t="shared" si="6"/>
        <v>0</v>
      </c>
      <c r="DL8" s="4">
        <f t="shared" si="7"/>
        <v>0</v>
      </c>
      <c r="DM8" s="63" t="s">
        <v>348</v>
      </c>
      <c r="DN8" s="4">
        <f>SUM(H8:Q8,S8:W8,Y8:AD8,AU8,AZ8:BA8,BK8:BL8,BP8:BQ8,BS8:BT8,BV8:BW8,BZ8:CD8,CF8,CH8:CO8,CR8:CT8,CV8,CX8:DD8)-DL8</f>
        <v>3634654</v>
      </c>
      <c r="DO8" s="4">
        <f t="shared" si="9"/>
        <v>1705957</v>
      </c>
      <c r="DP8" s="4">
        <f t="shared" si="10"/>
        <v>25891</v>
      </c>
      <c r="DQ8" s="4">
        <f t="shared" si="11"/>
        <v>11725</v>
      </c>
      <c r="DR8" s="4">
        <f t="shared" si="12"/>
        <v>0</v>
      </c>
      <c r="DS8" s="4">
        <f t="shared" si="1"/>
        <v>0</v>
      </c>
      <c r="DT8" s="4">
        <f t="shared" si="13"/>
        <v>0</v>
      </c>
      <c r="DU8" s="4">
        <f t="shared" si="14"/>
        <v>188124</v>
      </c>
      <c r="DV8" s="4">
        <f t="shared" si="15"/>
        <v>0</v>
      </c>
      <c r="DW8" s="63" t="s">
        <v>348</v>
      </c>
      <c r="DX8" s="4">
        <f t="shared" si="16"/>
        <v>0</v>
      </c>
      <c r="DY8" s="4">
        <f t="shared" si="17"/>
        <v>0</v>
      </c>
      <c r="DZ8" s="4">
        <f t="shared" si="18"/>
        <v>0</v>
      </c>
      <c r="EA8" s="4">
        <f>SUM(DN8:DY8)</f>
        <v>5566351</v>
      </c>
      <c r="EB8" s="4"/>
      <c r="EC8" s="4">
        <f>SUM(DN8,DR8:DT8)</f>
        <v>3634654</v>
      </c>
      <c r="ED8" s="4">
        <f>EC8/E8</f>
        <v>7749.7953091684431</v>
      </c>
      <c r="EE8" s="4"/>
      <c r="EF8" s="4"/>
    </row>
    <row r="9" spans="1:138" x14ac:dyDescent="0.2">
      <c r="A9" s="7">
        <v>204</v>
      </c>
      <c r="B9" s="6" t="s">
        <v>245</v>
      </c>
      <c r="C9" t="s">
        <v>351</v>
      </c>
      <c r="D9">
        <v>1</v>
      </c>
      <c r="E9" s="10">
        <v>662</v>
      </c>
      <c r="F9" s="9">
        <v>0.27300000000000002</v>
      </c>
      <c r="G9">
        <v>181</v>
      </c>
      <c r="H9" s="4">
        <v>195277</v>
      </c>
      <c r="I9" s="4">
        <v>112569</v>
      </c>
      <c r="J9" s="4">
        <v>266099</v>
      </c>
      <c r="K9" s="4"/>
      <c r="L9" s="4"/>
      <c r="M9" s="4">
        <v>90879</v>
      </c>
      <c r="N9" s="4">
        <v>67876</v>
      </c>
      <c r="O9" s="4">
        <v>86086</v>
      </c>
      <c r="P9" s="4"/>
      <c r="Q9" s="4"/>
      <c r="R9" s="4"/>
      <c r="S9" s="4">
        <v>78183</v>
      </c>
      <c r="T9" s="4">
        <v>60194</v>
      </c>
      <c r="U9" s="4">
        <v>202380</v>
      </c>
      <c r="V9" s="4">
        <v>112569</v>
      </c>
      <c r="W9" s="49">
        <v>619130</v>
      </c>
      <c r="X9" s="4"/>
      <c r="Y9" s="4">
        <v>337707</v>
      </c>
      <c r="Z9" s="4"/>
      <c r="AA9" s="4">
        <v>337707</v>
      </c>
      <c r="AB9" s="4">
        <v>224928</v>
      </c>
      <c r="AC9" s="4">
        <v>149952</v>
      </c>
      <c r="AD9" s="4">
        <v>2814225</v>
      </c>
      <c r="AE9" s="4"/>
      <c r="AF9" s="4">
        <v>112569</v>
      </c>
      <c r="AG9" s="4">
        <v>225138</v>
      </c>
      <c r="AH9" s="4">
        <v>1125690</v>
      </c>
      <c r="AI9" s="4">
        <v>149952</v>
      </c>
      <c r="AJ9" s="4"/>
      <c r="AK9" s="4"/>
      <c r="AL9" s="4">
        <v>1688535</v>
      </c>
      <c r="AM9" s="4"/>
      <c r="AN9" s="4"/>
      <c r="AO9" s="4">
        <v>337707</v>
      </c>
      <c r="AP9" s="4"/>
      <c r="AQ9" s="4">
        <v>34000</v>
      </c>
      <c r="AR9" s="4">
        <v>34000</v>
      </c>
      <c r="AS9" s="4">
        <v>10200</v>
      </c>
      <c r="AT9" s="4"/>
      <c r="AU9" s="4"/>
      <c r="AV9" s="4"/>
      <c r="AW9" s="4">
        <v>295399</v>
      </c>
      <c r="AX9" s="4">
        <v>4773</v>
      </c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>
        <v>111844</v>
      </c>
      <c r="BV9" s="4"/>
      <c r="BW9" s="4"/>
      <c r="BX9" s="4"/>
      <c r="BY9" s="4">
        <v>3629</v>
      </c>
      <c r="BZ9" s="4">
        <v>3807</v>
      </c>
      <c r="CA9" s="4">
        <v>3310</v>
      </c>
      <c r="CB9" s="4">
        <v>3310</v>
      </c>
      <c r="CC9" s="4">
        <v>3807</v>
      </c>
      <c r="CD9" s="4">
        <v>13240</v>
      </c>
      <c r="CE9" s="4"/>
      <c r="CF9" s="4"/>
      <c r="CG9" s="4"/>
      <c r="CH9" s="4"/>
      <c r="CI9" s="4"/>
      <c r="CJ9" s="4"/>
      <c r="CK9" s="4"/>
      <c r="CL9" s="4"/>
      <c r="CM9" s="4">
        <v>66200</v>
      </c>
      <c r="CN9" s="4">
        <v>151265</v>
      </c>
      <c r="CO9" s="4">
        <v>9493</v>
      </c>
      <c r="CP9" s="4"/>
      <c r="CQ9" s="4"/>
      <c r="CR9" s="4"/>
      <c r="CS9" s="4"/>
      <c r="CT9" s="4"/>
      <c r="CU9" s="4">
        <v>18150</v>
      </c>
      <c r="CV9" s="4"/>
      <c r="CW9" s="4"/>
      <c r="CX9" s="4"/>
      <c r="CY9" s="4"/>
      <c r="CZ9" s="4"/>
      <c r="DA9" s="4"/>
      <c r="DB9" s="4"/>
      <c r="DC9" s="4"/>
      <c r="DD9" s="4"/>
      <c r="DE9" s="4">
        <v>18</v>
      </c>
      <c r="DF9" s="4">
        <f t="shared" si="2"/>
        <v>10161779</v>
      </c>
      <c r="DG9" s="4">
        <f t="shared" si="3"/>
        <v>10161797</v>
      </c>
      <c r="DH9" s="4">
        <f t="shared" si="4"/>
        <v>5556867</v>
      </c>
      <c r="DI9" s="4">
        <f>VLOOKUP(A9,'[1]Combined_Merged google doc'!$B$2:$S$119,18,FALSE)</f>
        <v>422816</v>
      </c>
      <c r="DJ9" s="4">
        <f t="shared" si="5"/>
        <v>78200</v>
      </c>
      <c r="DK9" s="4">
        <f t="shared" si="6"/>
        <v>21779</v>
      </c>
      <c r="DL9" s="4">
        <f t="shared" si="7"/>
        <v>322837</v>
      </c>
      <c r="DM9" s="9">
        <f t="shared" si="8"/>
        <v>0.76354016877317799</v>
      </c>
      <c r="DN9" s="4">
        <f>SUM(H9:Q9,S9:W9,Y9:AD9,AU9,AZ9:BA9,BK9:BL9,BP9:BQ9,BS9:BT9,BV9:BW9,BZ9:CD9,CF9,CH9:CO9,CR9:CT9,CV9,CX9:DD9)-DL9</f>
        <v>5687356</v>
      </c>
      <c r="DO9" s="4">
        <f t="shared" si="9"/>
        <v>1613349</v>
      </c>
      <c r="DP9" s="4">
        <f t="shared" si="10"/>
        <v>2026242</v>
      </c>
      <c r="DQ9" s="4">
        <f t="shared" si="11"/>
        <v>300172</v>
      </c>
      <c r="DR9" s="4">
        <f t="shared" si="12"/>
        <v>0</v>
      </c>
      <c r="DS9" s="4">
        <f t="shared" si="1"/>
        <v>0</v>
      </c>
      <c r="DT9" s="4">
        <f t="shared" si="13"/>
        <v>0</v>
      </c>
      <c r="DU9" s="4">
        <f t="shared" si="14"/>
        <v>111844</v>
      </c>
      <c r="DV9" s="4">
        <f t="shared" si="15"/>
        <v>322837</v>
      </c>
      <c r="DW9" s="9">
        <f>DV9/DZ9</f>
        <v>0.76354016877317799</v>
      </c>
      <c r="DX9" s="4">
        <f t="shared" si="16"/>
        <v>78200</v>
      </c>
      <c r="DY9" s="4">
        <f t="shared" si="17"/>
        <v>21779</v>
      </c>
      <c r="DZ9" s="4">
        <f t="shared" si="18"/>
        <v>422816</v>
      </c>
      <c r="EA9" s="4">
        <f>SUM(DN9:DY9)</f>
        <v>10161779.763540169</v>
      </c>
      <c r="EB9" s="4"/>
      <c r="EC9" s="4">
        <f>SUM(DN9,DR9:DT9)</f>
        <v>5687356</v>
      </c>
      <c r="ED9" s="4">
        <f>EC9/E9</f>
        <v>8591.1722054380662</v>
      </c>
      <c r="EE9" s="4"/>
      <c r="EF9" s="4"/>
    </row>
    <row r="10" spans="1:138" x14ac:dyDescent="0.2">
      <c r="A10" s="7">
        <v>1058</v>
      </c>
      <c r="B10" s="6" t="s">
        <v>240</v>
      </c>
      <c r="C10" t="s">
        <v>352</v>
      </c>
      <c r="D10">
        <v>7</v>
      </c>
      <c r="E10" s="10">
        <v>385</v>
      </c>
      <c r="F10" s="9">
        <v>0.55100000000000005</v>
      </c>
      <c r="G10">
        <v>212</v>
      </c>
      <c r="H10" s="4">
        <v>195277</v>
      </c>
      <c r="I10" s="4">
        <v>112569</v>
      </c>
      <c r="J10" s="4">
        <v>203488</v>
      </c>
      <c r="K10" s="4"/>
      <c r="L10" s="4">
        <v>254496</v>
      </c>
      <c r="M10" s="4">
        <v>90879</v>
      </c>
      <c r="N10" s="4">
        <v>67876</v>
      </c>
      <c r="O10" s="4"/>
      <c r="P10" s="4">
        <v>56854</v>
      </c>
      <c r="Q10" s="4">
        <v>69509</v>
      </c>
      <c r="R10" s="4"/>
      <c r="S10" s="4">
        <v>78183</v>
      </c>
      <c r="T10" s="4">
        <v>60194</v>
      </c>
      <c r="U10" s="4">
        <v>101190</v>
      </c>
      <c r="V10" s="4">
        <v>112569</v>
      </c>
      <c r="W10" s="49"/>
      <c r="X10" s="4"/>
      <c r="Y10" s="4"/>
      <c r="Z10" s="4"/>
      <c r="AA10" s="4"/>
      <c r="AB10" s="4"/>
      <c r="AC10" s="4"/>
      <c r="AD10" s="4">
        <v>1801104</v>
      </c>
      <c r="AE10" s="4">
        <f>'pdf DetailxSch Pos'!AE10*'pdf DetailxSch Pos'!AE$123</f>
        <v>0</v>
      </c>
      <c r="AF10" s="4">
        <v>112569</v>
      </c>
      <c r="AG10" s="4">
        <v>112569</v>
      </c>
      <c r="AH10" s="4">
        <v>225138</v>
      </c>
      <c r="AI10" s="4"/>
      <c r="AJ10" s="4"/>
      <c r="AK10" s="4"/>
      <c r="AL10" s="4"/>
      <c r="AM10" s="4">
        <v>20262</v>
      </c>
      <c r="AN10" s="4"/>
      <c r="AO10" s="4"/>
      <c r="AP10" s="4"/>
      <c r="AQ10" s="4"/>
      <c r="AR10" s="4"/>
      <c r="AS10" s="4"/>
      <c r="AT10" s="4">
        <v>25000</v>
      </c>
      <c r="AU10" s="4"/>
      <c r="AV10" s="4"/>
      <c r="AW10" s="4">
        <v>125443</v>
      </c>
      <c r="AX10" s="4">
        <v>2027</v>
      </c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>
        <v>188124</v>
      </c>
      <c r="BV10" s="4"/>
      <c r="BW10" s="4">
        <v>117087</v>
      </c>
      <c r="BX10" s="4"/>
      <c r="BY10" s="4"/>
      <c r="BZ10" s="4">
        <v>11069</v>
      </c>
      <c r="CA10" s="4">
        <v>5775</v>
      </c>
      <c r="CB10" s="4">
        <v>5775</v>
      </c>
      <c r="CC10" s="4">
        <v>13283</v>
      </c>
      <c r="CD10" s="4">
        <v>7700</v>
      </c>
      <c r="CE10" s="4"/>
      <c r="CF10" s="4"/>
      <c r="CG10" s="4"/>
      <c r="CH10" s="4"/>
      <c r="CI10" s="4"/>
      <c r="CJ10" s="4"/>
      <c r="CK10" s="4"/>
      <c r="CL10" s="4"/>
      <c r="CM10" s="4">
        <v>38500</v>
      </c>
      <c r="CN10" s="4">
        <v>61052</v>
      </c>
      <c r="CO10" s="4">
        <v>6327</v>
      </c>
      <c r="CP10" s="4"/>
      <c r="CQ10" s="4">
        <v>800000</v>
      </c>
      <c r="CR10" s="4"/>
      <c r="CS10" s="4"/>
      <c r="CT10" s="4"/>
      <c r="CU10" s="4">
        <v>18152</v>
      </c>
      <c r="CV10" s="4"/>
      <c r="CW10" s="4"/>
      <c r="CX10" s="4"/>
      <c r="CY10" s="4"/>
      <c r="CZ10" s="4"/>
      <c r="DA10" s="4"/>
      <c r="DB10" s="4"/>
      <c r="DC10" s="4"/>
      <c r="DD10" s="4"/>
      <c r="DE10" s="4">
        <v>209</v>
      </c>
      <c r="DF10" s="4">
        <f t="shared" si="2"/>
        <v>5100040</v>
      </c>
      <c r="DG10" s="4">
        <f t="shared" si="3"/>
        <v>5100249</v>
      </c>
      <c r="DH10" s="4">
        <f t="shared" si="4"/>
        <v>3118620</v>
      </c>
      <c r="DI10" s="4">
        <f>VLOOKUP(A10,'[1]Combined_Merged google doc'!$B$2:$S$119,18,FALSE)</f>
        <v>495232</v>
      </c>
      <c r="DJ10" s="4">
        <f t="shared" si="5"/>
        <v>25000</v>
      </c>
      <c r="DK10" s="4">
        <f t="shared" si="6"/>
        <v>18152</v>
      </c>
      <c r="DL10" s="4">
        <f t="shared" si="7"/>
        <v>452080</v>
      </c>
      <c r="DM10" s="9">
        <f t="shared" si="8"/>
        <v>0.91286508141638667</v>
      </c>
      <c r="DN10" s="4">
        <f>SUM(H10:Q10,S10:W10,Y10:AD10,AU10,AZ10:BA10,BK10:BL10,BP10:BQ10,BS10:BT10,BV10:BW10,BZ10:CD10,CF10,CH10:CO10,CR10:CT10,CV10,CX10:DD10)-DL10</f>
        <v>3018676</v>
      </c>
      <c r="DO10" s="4">
        <f t="shared" si="9"/>
        <v>450276</v>
      </c>
      <c r="DP10" s="4">
        <f t="shared" si="10"/>
        <v>20262</v>
      </c>
      <c r="DQ10" s="4">
        <f t="shared" si="11"/>
        <v>127470</v>
      </c>
      <c r="DR10" s="4">
        <f t="shared" si="12"/>
        <v>800000</v>
      </c>
      <c r="DS10" s="4">
        <f t="shared" si="1"/>
        <v>0</v>
      </c>
      <c r="DT10" s="4">
        <f t="shared" si="13"/>
        <v>0</v>
      </c>
      <c r="DU10" s="4">
        <f t="shared" si="14"/>
        <v>188124</v>
      </c>
      <c r="DV10" s="4">
        <f t="shared" si="15"/>
        <v>452080</v>
      </c>
      <c r="DW10" s="9">
        <f>DV10/DZ10</f>
        <v>0.91286508141638667</v>
      </c>
      <c r="DX10" s="4">
        <f t="shared" si="16"/>
        <v>25000</v>
      </c>
      <c r="DY10" s="4">
        <f t="shared" si="17"/>
        <v>18152</v>
      </c>
      <c r="DZ10" s="4">
        <f t="shared" si="18"/>
        <v>495232</v>
      </c>
      <c r="EA10" s="4">
        <f>SUM(DN10:DY10)</f>
        <v>5100040.9128650818</v>
      </c>
      <c r="EB10" s="4"/>
      <c r="EC10" s="4">
        <f>SUM(DN10,DR10:DT10)</f>
        <v>3818676</v>
      </c>
      <c r="ED10" s="4">
        <f>EC10/E10</f>
        <v>9918.6389610389615</v>
      </c>
      <c r="EE10" s="4"/>
      <c r="EF10" s="4"/>
    </row>
    <row r="11" spans="1:138" x14ac:dyDescent="0.2">
      <c r="A11" s="7">
        <v>205</v>
      </c>
      <c r="B11" s="6" t="s">
        <v>246</v>
      </c>
      <c r="C11" t="s">
        <v>351</v>
      </c>
      <c r="D11">
        <v>4</v>
      </c>
      <c r="E11" s="10">
        <v>640</v>
      </c>
      <c r="F11" s="9">
        <v>0.44500000000000001</v>
      </c>
      <c r="G11">
        <v>285</v>
      </c>
      <c r="H11" s="4">
        <v>195277</v>
      </c>
      <c r="I11" s="4">
        <v>112569</v>
      </c>
      <c r="J11" s="4">
        <v>250446</v>
      </c>
      <c r="K11" s="4"/>
      <c r="L11" s="4"/>
      <c r="M11" s="4">
        <v>90879</v>
      </c>
      <c r="N11" s="4">
        <v>67876</v>
      </c>
      <c r="O11" s="4">
        <v>81022</v>
      </c>
      <c r="P11" s="4"/>
      <c r="Q11" s="4"/>
      <c r="R11" s="4"/>
      <c r="S11" s="4">
        <v>78183</v>
      </c>
      <c r="T11" s="4">
        <v>60194</v>
      </c>
      <c r="U11" s="4">
        <v>151785</v>
      </c>
      <c r="V11" s="4">
        <v>112569</v>
      </c>
      <c r="W11" s="49">
        <v>619130</v>
      </c>
      <c r="X11" s="4"/>
      <c r="Y11" s="4">
        <v>450276</v>
      </c>
      <c r="Z11" s="4"/>
      <c r="AA11" s="4">
        <v>450276</v>
      </c>
      <c r="AB11" s="4">
        <v>299904</v>
      </c>
      <c r="AC11" s="4">
        <v>149952</v>
      </c>
      <c r="AD11" s="4">
        <v>2589087</v>
      </c>
      <c r="AE11" s="4"/>
      <c r="AF11" s="4">
        <v>112569</v>
      </c>
      <c r="AG11" s="4">
        <v>225138</v>
      </c>
      <c r="AH11" s="4">
        <v>900552</v>
      </c>
      <c r="AI11" s="4">
        <v>224928</v>
      </c>
      <c r="AJ11" s="4"/>
      <c r="AK11" s="4"/>
      <c r="AL11" s="4">
        <v>1575966</v>
      </c>
      <c r="AM11" s="4"/>
      <c r="AN11" s="4"/>
      <c r="AO11" s="4">
        <v>337707</v>
      </c>
      <c r="AP11" s="4"/>
      <c r="AQ11" s="4">
        <v>142800</v>
      </c>
      <c r="AR11" s="4">
        <v>142800</v>
      </c>
      <c r="AS11" s="4">
        <v>10200</v>
      </c>
      <c r="AT11" s="4"/>
      <c r="AU11" s="4"/>
      <c r="AV11" s="4"/>
      <c r="AW11" s="4">
        <v>285582</v>
      </c>
      <c r="AX11" s="4">
        <v>4614</v>
      </c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>
        <v>111844</v>
      </c>
      <c r="BV11" s="4"/>
      <c r="BW11" s="4"/>
      <c r="BX11" s="4"/>
      <c r="BY11" s="4">
        <v>5701</v>
      </c>
      <c r="BZ11" s="4">
        <v>3680</v>
      </c>
      <c r="CA11" s="4">
        <v>3200</v>
      </c>
      <c r="CB11" s="4">
        <v>3200</v>
      </c>
      <c r="CC11" s="4">
        <v>3680</v>
      </c>
      <c r="CD11" s="4">
        <v>12800</v>
      </c>
      <c r="CE11" s="4"/>
      <c r="CF11" s="4"/>
      <c r="CG11" s="4"/>
      <c r="CH11" s="4"/>
      <c r="CI11" s="4"/>
      <c r="CJ11" s="4"/>
      <c r="CK11" s="4"/>
      <c r="CL11" s="4"/>
      <c r="CM11" s="4">
        <v>64000</v>
      </c>
      <c r="CN11" s="4">
        <v>147094</v>
      </c>
      <c r="CO11" s="4">
        <v>6572</v>
      </c>
      <c r="CP11" s="4"/>
      <c r="CQ11" s="4"/>
      <c r="CR11" s="4"/>
      <c r="CS11" s="4"/>
      <c r="CT11" s="4"/>
      <c r="CU11" s="4">
        <v>22275</v>
      </c>
      <c r="CV11" s="4"/>
      <c r="CW11" s="4"/>
      <c r="CX11" s="4"/>
      <c r="CY11" s="4"/>
      <c r="CZ11" s="4"/>
      <c r="DA11" s="4"/>
      <c r="DB11" s="4"/>
      <c r="DC11" s="4"/>
      <c r="DD11" s="4"/>
      <c r="DE11" s="4">
        <v>16</v>
      </c>
      <c r="DF11" s="4">
        <f t="shared" si="2"/>
        <v>10106327</v>
      </c>
      <c r="DG11" s="4">
        <f t="shared" si="3"/>
        <v>10106343</v>
      </c>
      <c r="DH11" s="4">
        <f t="shared" si="4"/>
        <v>5600920</v>
      </c>
      <c r="DI11" s="4">
        <f>VLOOKUP(A11,'[1]Combined_Merged google doc'!$B$2:$S$119,18,FALSE)</f>
        <v>665760</v>
      </c>
      <c r="DJ11" s="4">
        <f t="shared" si="5"/>
        <v>295800</v>
      </c>
      <c r="DK11" s="4">
        <f t="shared" si="6"/>
        <v>27976</v>
      </c>
      <c r="DL11" s="4">
        <f t="shared" si="7"/>
        <v>341984</v>
      </c>
      <c r="DM11" s="9">
        <f t="shared" si="8"/>
        <v>0.51367459745253541</v>
      </c>
      <c r="DN11" s="4">
        <f>SUM(H11:Q11,S11:W11,Y11:AD11,AU11,AZ11:BA11,BK11:BL11,BP11:BQ11,BS11:BT11,BV11:BW11,BZ11:CD11,CF11,CH11:CO11,CR11:CT11,CV11,CX11:DD11)-DL11</f>
        <v>5661667</v>
      </c>
      <c r="DO11" s="4">
        <f t="shared" si="9"/>
        <v>1463187</v>
      </c>
      <c r="DP11" s="4">
        <f t="shared" si="10"/>
        <v>1913673</v>
      </c>
      <c r="DQ11" s="4">
        <f t="shared" si="11"/>
        <v>290196</v>
      </c>
      <c r="DR11" s="4">
        <f t="shared" si="12"/>
        <v>0</v>
      </c>
      <c r="DS11" s="4">
        <f t="shared" si="1"/>
        <v>0</v>
      </c>
      <c r="DT11" s="4">
        <f t="shared" si="13"/>
        <v>0</v>
      </c>
      <c r="DU11" s="4">
        <f t="shared" si="14"/>
        <v>111844</v>
      </c>
      <c r="DV11" s="4">
        <f t="shared" si="15"/>
        <v>341984</v>
      </c>
      <c r="DW11" s="9">
        <f>DV11/DZ11</f>
        <v>0.51367459745253541</v>
      </c>
      <c r="DX11" s="4">
        <f t="shared" si="16"/>
        <v>295800</v>
      </c>
      <c r="DY11" s="4">
        <f t="shared" si="17"/>
        <v>27976</v>
      </c>
      <c r="DZ11" s="4">
        <f t="shared" si="18"/>
        <v>665760</v>
      </c>
      <c r="EA11" s="4">
        <f>SUM(DN11:DY11)</f>
        <v>10106327.513674598</v>
      </c>
      <c r="EB11" s="4"/>
      <c r="EC11" s="4">
        <f>SUM(DN11,DR11:DT11)</f>
        <v>5661667</v>
      </c>
      <c r="ED11" s="4">
        <f>EC11/E11</f>
        <v>8846.3546874999993</v>
      </c>
      <c r="EE11" s="4"/>
      <c r="EF11" s="4"/>
    </row>
    <row r="12" spans="1:138" x14ac:dyDescent="0.2">
      <c r="A12" s="7">
        <v>206</v>
      </c>
      <c r="B12" s="6" t="s">
        <v>247</v>
      </c>
      <c r="C12" t="s">
        <v>351</v>
      </c>
      <c r="D12">
        <v>7</v>
      </c>
      <c r="E12" s="10">
        <v>456</v>
      </c>
      <c r="F12" s="9">
        <v>0.53500000000000003</v>
      </c>
      <c r="G12">
        <v>244</v>
      </c>
      <c r="H12" s="4">
        <v>195277</v>
      </c>
      <c r="I12" s="4">
        <v>112569</v>
      </c>
      <c r="J12" s="4">
        <v>172182</v>
      </c>
      <c r="K12" s="4"/>
      <c r="L12" s="4"/>
      <c r="M12" s="4">
        <v>90879</v>
      </c>
      <c r="N12" s="4">
        <v>67876</v>
      </c>
      <c r="O12" s="4">
        <v>55703</v>
      </c>
      <c r="P12" s="4"/>
      <c r="Q12" s="4"/>
      <c r="R12" s="4"/>
      <c r="S12" s="4">
        <v>78183</v>
      </c>
      <c r="T12" s="4">
        <v>60194</v>
      </c>
      <c r="U12" s="4">
        <v>101190</v>
      </c>
      <c r="V12" s="4">
        <v>112569</v>
      </c>
      <c r="W12" s="49">
        <v>506561</v>
      </c>
      <c r="X12" s="4"/>
      <c r="Y12" s="4">
        <v>225138</v>
      </c>
      <c r="Z12" s="4">
        <v>112569</v>
      </c>
      <c r="AA12" s="4">
        <v>225138</v>
      </c>
      <c r="AB12" s="4">
        <v>187440</v>
      </c>
      <c r="AC12" s="4">
        <v>112464</v>
      </c>
      <c r="AD12" s="4">
        <v>2138811</v>
      </c>
      <c r="AE12" s="4"/>
      <c r="AF12" s="4">
        <v>112569</v>
      </c>
      <c r="AG12" s="4">
        <v>225138</v>
      </c>
      <c r="AH12" s="4">
        <v>1125690</v>
      </c>
      <c r="AI12" s="4">
        <v>449856</v>
      </c>
      <c r="AJ12" s="4"/>
      <c r="AK12" s="4">
        <v>117087</v>
      </c>
      <c r="AL12" s="4"/>
      <c r="AM12" s="4">
        <v>5628</v>
      </c>
      <c r="AN12" s="4"/>
      <c r="AO12" s="4"/>
      <c r="AP12" s="4"/>
      <c r="AQ12" s="4">
        <v>61200</v>
      </c>
      <c r="AR12" s="4">
        <v>61200</v>
      </c>
      <c r="AS12" s="4"/>
      <c r="AT12" s="4"/>
      <c r="AU12" s="4"/>
      <c r="AV12" s="4"/>
      <c r="AW12" s="4">
        <v>203477</v>
      </c>
      <c r="AX12" s="4">
        <v>3288</v>
      </c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>
        <v>55922</v>
      </c>
      <c r="BV12" s="4"/>
      <c r="BW12" s="4"/>
      <c r="BX12" s="4"/>
      <c r="BY12" s="4">
        <v>4884</v>
      </c>
      <c r="BZ12" s="4">
        <v>2622</v>
      </c>
      <c r="CA12" s="4">
        <v>2280</v>
      </c>
      <c r="CB12" s="4">
        <v>2280</v>
      </c>
      <c r="CC12" s="4">
        <v>2622</v>
      </c>
      <c r="CD12" s="4">
        <v>9120</v>
      </c>
      <c r="CE12" s="4"/>
      <c r="CF12" s="4"/>
      <c r="CG12" s="4"/>
      <c r="CH12" s="4"/>
      <c r="CI12" s="4"/>
      <c r="CJ12" s="4"/>
      <c r="CK12" s="4"/>
      <c r="CL12" s="4"/>
      <c r="CM12" s="4">
        <v>45600</v>
      </c>
      <c r="CN12" s="4">
        <v>106102</v>
      </c>
      <c r="CO12" s="4">
        <v>6170</v>
      </c>
      <c r="CP12" s="4"/>
      <c r="CQ12" s="4"/>
      <c r="CR12" s="4">
        <v>13859</v>
      </c>
      <c r="CS12" s="4"/>
      <c r="CT12" s="4"/>
      <c r="CU12" s="4">
        <v>31525</v>
      </c>
      <c r="CV12" s="4"/>
      <c r="CW12" s="4"/>
      <c r="CX12" s="4"/>
      <c r="CY12" s="4"/>
      <c r="CZ12" s="4"/>
      <c r="DA12" s="4"/>
      <c r="DB12" s="4"/>
      <c r="DC12" s="4"/>
      <c r="DD12" s="4"/>
      <c r="DE12" s="4">
        <v>-501</v>
      </c>
      <c r="DF12" s="4">
        <f t="shared" si="2"/>
        <v>7202862</v>
      </c>
      <c r="DG12" s="4">
        <f t="shared" si="3"/>
        <v>7202361</v>
      </c>
      <c r="DH12" s="4">
        <f t="shared" si="4"/>
        <v>4379403</v>
      </c>
      <c r="DI12" s="4">
        <f>VLOOKUP(A12,'[1]Combined_Merged google doc'!$B$2:$S$119,18,FALSE)</f>
        <v>569984</v>
      </c>
      <c r="DJ12" s="4">
        <f t="shared" si="5"/>
        <v>122400</v>
      </c>
      <c r="DK12" s="4">
        <f t="shared" si="6"/>
        <v>36409</v>
      </c>
      <c r="DL12" s="4">
        <f t="shared" si="7"/>
        <v>411175</v>
      </c>
      <c r="DM12" s="9">
        <f t="shared" si="8"/>
        <v>0.72137989838311256</v>
      </c>
      <c r="DN12" s="4">
        <f>SUM(H12:Q12,S12:W12,Y12:AD12,AU12,AZ12:BA12,BK12:BL12,BP12:BQ12,BS12:BT12,BV12:BW12,BZ12:CD12,CF12,CH12:CO12,CR12:CT12,CV12,CX12:DD12)-DL12</f>
        <v>4334223</v>
      </c>
      <c r="DO12" s="4">
        <f t="shared" si="9"/>
        <v>2030340</v>
      </c>
      <c r="DP12" s="4">
        <f t="shared" si="10"/>
        <v>5628</v>
      </c>
      <c r="DQ12" s="4">
        <f t="shared" si="11"/>
        <v>206765</v>
      </c>
      <c r="DR12" s="4">
        <f t="shared" si="12"/>
        <v>0</v>
      </c>
      <c r="DS12" s="4">
        <f t="shared" si="1"/>
        <v>0</v>
      </c>
      <c r="DT12" s="4">
        <f t="shared" si="13"/>
        <v>0</v>
      </c>
      <c r="DU12" s="4">
        <f t="shared" si="14"/>
        <v>55922</v>
      </c>
      <c r="DV12" s="4">
        <f t="shared" si="15"/>
        <v>411175</v>
      </c>
      <c r="DW12" s="9">
        <f>DV12/DZ12</f>
        <v>0.72137989838311256</v>
      </c>
      <c r="DX12" s="4">
        <f t="shared" si="16"/>
        <v>122400</v>
      </c>
      <c r="DY12" s="4">
        <f t="shared" si="17"/>
        <v>36409</v>
      </c>
      <c r="DZ12" s="4">
        <f t="shared" si="18"/>
        <v>569984</v>
      </c>
      <c r="EA12" s="4">
        <f>SUM(DN12:DY12)</f>
        <v>7202862.7213798985</v>
      </c>
      <c r="EB12" s="4"/>
      <c r="EC12" s="4">
        <f>SUM(DN12,DR12:DT12)</f>
        <v>4334223</v>
      </c>
      <c r="ED12" s="4">
        <f>EC12/E12</f>
        <v>9504.875</v>
      </c>
      <c r="EE12" s="4"/>
      <c r="EF12" s="4"/>
    </row>
    <row r="13" spans="1:138" x14ac:dyDescent="0.2">
      <c r="A13" s="7">
        <v>402</v>
      </c>
      <c r="B13" s="6" t="s">
        <v>248</v>
      </c>
      <c r="C13" t="s">
        <v>352</v>
      </c>
      <c r="D13">
        <v>1</v>
      </c>
      <c r="E13" s="10">
        <v>572</v>
      </c>
      <c r="F13" s="9">
        <v>0.24099999999999999</v>
      </c>
      <c r="G13">
        <v>138</v>
      </c>
      <c r="H13" s="4">
        <v>195277</v>
      </c>
      <c r="I13" s="4">
        <v>112569</v>
      </c>
      <c r="J13" s="4">
        <v>297405</v>
      </c>
      <c r="K13" s="4"/>
      <c r="L13" s="4">
        <v>318120</v>
      </c>
      <c r="M13" s="4">
        <v>90879</v>
      </c>
      <c r="N13" s="4">
        <v>67876</v>
      </c>
      <c r="O13" s="4">
        <v>70895</v>
      </c>
      <c r="P13" s="4">
        <v>56854</v>
      </c>
      <c r="Q13" s="4">
        <v>69509</v>
      </c>
      <c r="R13" s="4"/>
      <c r="S13" s="4">
        <v>78183</v>
      </c>
      <c r="T13" s="4">
        <v>60194</v>
      </c>
      <c r="U13" s="4">
        <v>252975</v>
      </c>
      <c r="V13" s="4">
        <v>112569</v>
      </c>
      <c r="W13" s="49"/>
      <c r="X13" s="4"/>
      <c r="Y13" s="4"/>
      <c r="Z13" s="4"/>
      <c r="AA13" s="4"/>
      <c r="AB13" s="4"/>
      <c r="AC13" s="4"/>
      <c r="AD13" s="4">
        <v>2679142</v>
      </c>
      <c r="AE13" s="4">
        <f>'pdf DetailxSch Pos'!AE13*'pdf DetailxSch Pos'!AE$123</f>
        <v>0</v>
      </c>
      <c r="AF13" s="4">
        <v>112569</v>
      </c>
      <c r="AG13" s="4">
        <v>112569</v>
      </c>
      <c r="AH13" s="4">
        <v>112569</v>
      </c>
      <c r="AI13" s="4"/>
      <c r="AJ13" s="4"/>
      <c r="AK13" s="4"/>
      <c r="AL13" s="4"/>
      <c r="AM13" s="4">
        <v>36022</v>
      </c>
      <c r="AN13" s="4"/>
      <c r="AO13" s="4"/>
      <c r="AP13" s="4"/>
      <c r="AQ13" s="4"/>
      <c r="AR13" s="4"/>
      <c r="AS13" s="4"/>
      <c r="AT13" s="4"/>
      <c r="AU13" s="4"/>
      <c r="AV13" s="4"/>
      <c r="AW13" s="4">
        <v>81123</v>
      </c>
      <c r="AX13" s="4">
        <v>1311</v>
      </c>
      <c r="AY13" s="4"/>
      <c r="AZ13" s="4">
        <v>117087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>
        <v>167765</v>
      </c>
      <c r="BV13" s="4"/>
      <c r="BW13" s="4">
        <v>117087</v>
      </c>
      <c r="BX13" s="4"/>
      <c r="BY13" s="4"/>
      <c r="BZ13" s="4">
        <v>16445</v>
      </c>
      <c r="CA13" s="4">
        <v>8580</v>
      </c>
      <c r="CB13" s="4">
        <v>8580</v>
      </c>
      <c r="CC13" s="4">
        <v>19734</v>
      </c>
      <c r="CD13" s="4">
        <v>11440</v>
      </c>
      <c r="CE13" s="4"/>
      <c r="CF13" s="4"/>
      <c r="CG13" s="4"/>
      <c r="CH13" s="4"/>
      <c r="CI13" s="4"/>
      <c r="CJ13" s="4"/>
      <c r="CK13" s="4"/>
      <c r="CL13" s="4"/>
      <c r="CM13" s="4">
        <v>57200</v>
      </c>
      <c r="CN13" s="4">
        <v>81629</v>
      </c>
      <c r="CO13" s="4">
        <v>11859</v>
      </c>
      <c r="CP13" s="4"/>
      <c r="CQ13" s="4">
        <v>690480</v>
      </c>
      <c r="CR13" s="4"/>
      <c r="CS13" s="4">
        <v>34130</v>
      </c>
      <c r="CT13" s="4"/>
      <c r="CU13" s="4">
        <v>175</v>
      </c>
      <c r="CV13" s="4"/>
      <c r="CW13" s="4"/>
      <c r="CX13" s="4"/>
      <c r="CY13" s="4"/>
      <c r="CZ13" s="4"/>
      <c r="DA13" s="4"/>
      <c r="DB13" s="4"/>
      <c r="DC13" s="4"/>
      <c r="DD13" s="4"/>
      <c r="DE13" s="4">
        <v>-197</v>
      </c>
      <c r="DF13" s="4">
        <f t="shared" si="2"/>
        <v>6260801</v>
      </c>
      <c r="DG13" s="4">
        <f t="shared" si="3"/>
        <v>6260604</v>
      </c>
      <c r="DH13" s="4">
        <f t="shared" si="4"/>
        <v>4291080</v>
      </c>
      <c r="DI13" s="4">
        <f>VLOOKUP(A13,'[1]Combined_Merged google doc'!$B$2:$S$119,18,FALSE)</f>
        <v>322368</v>
      </c>
      <c r="DJ13" s="4">
        <f t="shared" si="5"/>
        <v>0</v>
      </c>
      <c r="DK13" s="4">
        <f t="shared" si="6"/>
        <v>175</v>
      </c>
      <c r="DL13" s="4">
        <f t="shared" si="7"/>
        <v>322193</v>
      </c>
      <c r="DM13" s="9">
        <f t="shared" si="8"/>
        <v>0.99945714214810399</v>
      </c>
      <c r="DN13" s="4">
        <f>SUM(H13:Q13,S13:W13,Y13:AD13,AU13,AZ13:BA13,BK13:BL13,BP13:BQ13,BS13:BT13,BV13:BW13,BZ13:CD13,CF13,CH13:CO13,CR13:CT13,CV13,CX13:DD13)-DL13</f>
        <v>4624025</v>
      </c>
      <c r="DO13" s="4">
        <f t="shared" si="9"/>
        <v>337707</v>
      </c>
      <c r="DP13" s="4">
        <f t="shared" si="10"/>
        <v>36022</v>
      </c>
      <c r="DQ13" s="4">
        <f t="shared" si="11"/>
        <v>82434</v>
      </c>
      <c r="DR13" s="4">
        <f t="shared" si="12"/>
        <v>690480</v>
      </c>
      <c r="DS13" s="4">
        <f t="shared" si="1"/>
        <v>0</v>
      </c>
      <c r="DT13" s="4">
        <f t="shared" si="13"/>
        <v>0</v>
      </c>
      <c r="DU13" s="4">
        <f t="shared" si="14"/>
        <v>167765</v>
      </c>
      <c r="DV13" s="4">
        <f t="shared" si="15"/>
        <v>322193</v>
      </c>
      <c r="DW13" s="9">
        <f>DV13/DZ13</f>
        <v>0.99945714214810399</v>
      </c>
      <c r="DX13" s="4">
        <f t="shared" si="16"/>
        <v>0</v>
      </c>
      <c r="DY13" s="4">
        <f t="shared" si="17"/>
        <v>175</v>
      </c>
      <c r="DZ13" s="4">
        <f t="shared" si="18"/>
        <v>322368</v>
      </c>
      <c r="EA13" s="4">
        <f>SUM(DN13:DY13)</f>
        <v>6260801.9994571423</v>
      </c>
      <c r="EB13" s="4"/>
      <c r="EC13" s="4">
        <f>SUM(DN13,DR13:DT13)</f>
        <v>5314505</v>
      </c>
      <c r="ED13" s="4">
        <f>EC13/E13</f>
        <v>9291.0926573426568</v>
      </c>
      <c r="EE13" s="4"/>
      <c r="EF13" s="4"/>
    </row>
    <row r="14" spans="1:138" x14ac:dyDescent="0.2">
      <c r="A14" s="7">
        <v>291</v>
      </c>
      <c r="B14" s="6" t="s">
        <v>251</v>
      </c>
      <c r="C14" t="s">
        <v>351</v>
      </c>
      <c r="D14">
        <v>8</v>
      </c>
      <c r="E14" s="10">
        <v>434</v>
      </c>
      <c r="F14" s="9">
        <v>0.69799999999999995</v>
      </c>
      <c r="G14">
        <v>303</v>
      </c>
      <c r="H14" s="4">
        <v>195277</v>
      </c>
      <c r="I14" s="4">
        <v>112569</v>
      </c>
      <c r="J14" s="4">
        <v>172182</v>
      </c>
      <c r="K14" s="4"/>
      <c r="L14" s="4"/>
      <c r="M14" s="4">
        <v>90879</v>
      </c>
      <c r="N14" s="4">
        <v>67876</v>
      </c>
      <c r="O14" s="4">
        <v>55703</v>
      </c>
      <c r="P14" s="4"/>
      <c r="Q14" s="4"/>
      <c r="R14" s="4"/>
      <c r="S14" s="4">
        <v>78183</v>
      </c>
      <c r="T14" s="4">
        <v>60194</v>
      </c>
      <c r="U14" s="4">
        <v>101190</v>
      </c>
      <c r="V14" s="4">
        <v>112569</v>
      </c>
      <c r="W14" s="49">
        <v>506561</v>
      </c>
      <c r="X14" s="4"/>
      <c r="Y14" s="4">
        <v>337707</v>
      </c>
      <c r="Z14" s="4"/>
      <c r="AA14" s="4">
        <v>337707</v>
      </c>
      <c r="AB14" s="4">
        <v>224928</v>
      </c>
      <c r="AC14" s="4">
        <v>112464</v>
      </c>
      <c r="AD14" s="4">
        <v>1913673</v>
      </c>
      <c r="AE14" s="4"/>
      <c r="AF14" s="4">
        <v>112569</v>
      </c>
      <c r="AG14" s="4">
        <v>225138</v>
      </c>
      <c r="AH14" s="4">
        <v>675414</v>
      </c>
      <c r="AI14" s="4">
        <v>224928</v>
      </c>
      <c r="AJ14" s="4"/>
      <c r="AK14" s="4"/>
      <c r="AL14" s="4"/>
      <c r="AM14" s="4">
        <v>10131</v>
      </c>
      <c r="AN14" s="4"/>
      <c r="AO14" s="4"/>
      <c r="AP14" s="4"/>
      <c r="AQ14" s="4">
        <v>34000</v>
      </c>
      <c r="AR14" s="4">
        <v>34000</v>
      </c>
      <c r="AS14" s="4">
        <v>10200</v>
      </c>
      <c r="AT14" s="4"/>
      <c r="AU14" s="4"/>
      <c r="AV14" s="4"/>
      <c r="AW14" s="4">
        <v>193662</v>
      </c>
      <c r="AX14" s="4">
        <v>3129</v>
      </c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>
        <v>111844</v>
      </c>
      <c r="BV14" s="4"/>
      <c r="BW14" s="4"/>
      <c r="BX14" s="4"/>
      <c r="BY14" s="4">
        <v>6056</v>
      </c>
      <c r="BZ14" s="4">
        <v>2496</v>
      </c>
      <c r="CA14" s="4">
        <v>2170</v>
      </c>
      <c r="CB14" s="4">
        <v>2170</v>
      </c>
      <c r="CC14" s="4">
        <v>2496</v>
      </c>
      <c r="CD14" s="4">
        <v>8680</v>
      </c>
      <c r="CE14" s="4"/>
      <c r="CF14" s="4"/>
      <c r="CG14" s="4"/>
      <c r="CH14" s="4"/>
      <c r="CI14" s="4"/>
      <c r="CJ14" s="4"/>
      <c r="CK14" s="4"/>
      <c r="CL14" s="4"/>
      <c r="CM14" s="4">
        <v>43400</v>
      </c>
      <c r="CN14" s="4">
        <v>92220</v>
      </c>
      <c r="CO14" s="4">
        <v>5804</v>
      </c>
      <c r="CP14" s="4"/>
      <c r="CQ14" s="4"/>
      <c r="CR14" s="4"/>
      <c r="CS14" s="4"/>
      <c r="CT14" s="4"/>
      <c r="CU14" s="4">
        <v>28600</v>
      </c>
      <c r="CV14" s="4"/>
      <c r="CW14" s="4"/>
      <c r="CX14" s="4">
        <v>112569</v>
      </c>
      <c r="CY14" s="4"/>
      <c r="CZ14" s="4"/>
      <c r="DA14" s="4"/>
      <c r="DB14" s="4"/>
      <c r="DC14" s="4"/>
      <c r="DD14" s="4"/>
      <c r="DE14" s="4">
        <v>112680</v>
      </c>
      <c r="DF14" s="4">
        <f t="shared" si="2"/>
        <v>6421338</v>
      </c>
      <c r="DG14" s="4">
        <f t="shared" si="3"/>
        <v>6534018</v>
      </c>
      <c r="DH14" s="4">
        <f t="shared" si="4"/>
        <v>4286962</v>
      </c>
      <c r="DI14" s="4">
        <f>VLOOKUP(A14,'[1]Combined_Merged google doc'!$B$2:$S$119,18,FALSE)</f>
        <v>707808</v>
      </c>
      <c r="DJ14" s="4">
        <f t="shared" si="5"/>
        <v>78200</v>
      </c>
      <c r="DK14" s="4">
        <f t="shared" si="6"/>
        <v>34656</v>
      </c>
      <c r="DL14" s="4">
        <f t="shared" si="7"/>
        <v>594952</v>
      </c>
      <c r="DM14" s="9">
        <f t="shared" si="8"/>
        <v>0.84055563090555629</v>
      </c>
      <c r="DN14" s="4">
        <f>SUM(H14:Q14,S14:W14,Y14:AD14,AU14,AZ14:BA14,BK14:BL14,BP14:BQ14,BS14:BT14,BV14:BW14,BZ14:CD14,CF14,CH14:CO14,CR14:CT14,CV14,CX14:DD14)-DL14</f>
        <v>4156715</v>
      </c>
      <c r="DO14" s="4">
        <f t="shared" si="9"/>
        <v>1238049</v>
      </c>
      <c r="DP14" s="4">
        <f t="shared" si="10"/>
        <v>10131</v>
      </c>
      <c r="DQ14" s="4">
        <f t="shared" si="11"/>
        <v>196791</v>
      </c>
      <c r="DR14" s="4">
        <f t="shared" si="12"/>
        <v>0</v>
      </c>
      <c r="DS14" s="4">
        <f t="shared" si="1"/>
        <v>0</v>
      </c>
      <c r="DT14" s="4">
        <f t="shared" si="13"/>
        <v>0</v>
      </c>
      <c r="DU14" s="4">
        <f t="shared" si="14"/>
        <v>111844</v>
      </c>
      <c r="DV14" s="4">
        <f t="shared" si="15"/>
        <v>594952</v>
      </c>
      <c r="DW14" s="9">
        <f>DV14/DZ14</f>
        <v>0.84055563090555629</v>
      </c>
      <c r="DX14" s="4">
        <f t="shared" si="16"/>
        <v>78200</v>
      </c>
      <c r="DY14" s="4">
        <f t="shared" si="17"/>
        <v>34656</v>
      </c>
      <c r="DZ14" s="4">
        <f t="shared" si="18"/>
        <v>707808</v>
      </c>
      <c r="EA14" s="4">
        <f>SUM(DN14:DY14)</f>
        <v>6421338.8405556306</v>
      </c>
      <c r="EB14" s="4"/>
      <c r="EC14" s="4">
        <f>SUM(DN14,DR14:DT14)</f>
        <v>4156715</v>
      </c>
      <c r="ED14" s="4">
        <f>EC14/E14</f>
        <v>9577.6843317972343</v>
      </c>
      <c r="EE14" s="4"/>
      <c r="EF14" s="4"/>
    </row>
    <row r="15" spans="1:138" x14ac:dyDescent="0.2">
      <c r="A15" s="7">
        <v>212</v>
      </c>
      <c r="B15" s="6" t="s">
        <v>249</v>
      </c>
      <c r="C15" t="s">
        <v>351</v>
      </c>
      <c r="D15">
        <v>6</v>
      </c>
      <c r="E15" s="10">
        <v>446</v>
      </c>
      <c r="F15" s="9">
        <v>5.8000000000000003E-2</v>
      </c>
      <c r="G15">
        <v>26</v>
      </c>
      <c r="H15" s="4">
        <v>195277</v>
      </c>
      <c r="I15" s="4">
        <v>112569</v>
      </c>
      <c r="J15" s="4">
        <v>172182</v>
      </c>
      <c r="K15" s="4"/>
      <c r="L15" s="4"/>
      <c r="M15" s="4">
        <v>90879</v>
      </c>
      <c r="N15" s="4">
        <v>67876</v>
      </c>
      <c r="O15" s="4">
        <v>55703</v>
      </c>
      <c r="P15" s="4"/>
      <c r="Q15" s="4"/>
      <c r="R15" s="4"/>
      <c r="S15" s="4">
        <v>78183</v>
      </c>
      <c r="T15" s="4">
        <v>60194</v>
      </c>
      <c r="U15" s="4">
        <v>101190</v>
      </c>
      <c r="V15" s="4">
        <v>112569</v>
      </c>
      <c r="W15" s="49">
        <v>506561</v>
      </c>
      <c r="X15" s="4"/>
      <c r="Y15" s="4"/>
      <c r="Z15" s="4">
        <v>450276</v>
      </c>
      <c r="AA15" s="4"/>
      <c r="AB15" s="4">
        <v>149952</v>
      </c>
      <c r="AC15" s="4">
        <v>112464</v>
      </c>
      <c r="AD15" s="4">
        <v>2026242</v>
      </c>
      <c r="AE15" s="4"/>
      <c r="AF15" s="4">
        <v>112569</v>
      </c>
      <c r="AG15" s="4">
        <v>112569</v>
      </c>
      <c r="AH15" s="4">
        <v>450276</v>
      </c>
      <c r="AI15" s="4"/>
      <c r="AJ15" s="4"/>
      <c r="AK15" s="4"/>
      <c r="AL15" s="4">
        <v>112569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>
        <v>11150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>
        <v>55922</v>
      </c>
      <c r="BV15" s="4"/>
      <c r="BW15" s="4"/>
      <c r="BX15" s="4"/>
      <c r="BY15" s="4"/>
      <c r="BZ15" s="4">
        <v>2565</v>
      </c>
      <c r="CA15" s="4">
        <v>2230</v>
      </c>
      <c r="CB15" s="4">
        <v>2230</v>
      </c>
      <c r="CC15" s="4">
        <v>2565</v>
      </c>
      <c r="CD15" s="4">
        <v>8920</v>
      </c>
      <c r="CE15" s="4"/>
      <c r="CF15" s="4"/>
      <c r="CG15" s="4"/>
      <c r="CH15" s="4"/>
      <c r="CI15" s="4"/>
      <c r="CJ15" s="4"/>
      <c r="CK15" s="4"/>
      <c r="CL15" s="4"/>
      <c r="CM15" s="4">
        <v>44600</v>
      </c>
      <c r="CN15" s="4">
        <v>81790</v>
      </c>
      <c r="CO15" s="4">
        <v>5169</v>
      </c>
      <c r="CP15" s="4"/>
      <c r="CQ15" s="4"/>
      <c r="CR15" s="4"/>
      <c r="CS15" s="4"/>
      <c r="CT15" s="4"/>
      <c r="CU15" s="4">
        <v>2800</v>
      </c>
      <c r="CV15" s="4"/>
      <c r="CW15" s="4"/>
      <c r="CX15" s="4"/>
      <c r="CY15" s="4"/>
      <c r="CZ15" s="4"/>
      <c r="DA15" s="4"/>
      <c r="DB15" s="4"/>
      <c r="DC15" s="4"/>
      <c r="DD15" s="4"/>
      <c r="DE15" s="4">
        <v>7</v>
      </c>
      <c r="DF15" s="4">
        <f t="shared" si="2"/>
        <v>5300041</v>
      </c>
      <c r="DG15" s="4">
        <f t="shared" si="3"/>
        <v>5300048</v>
      </c>
      <c r="DH15" s="4">
        <f t="shared" si="4"/>
        <v>4090050</v>
      </c>
      <c r="DI15" s="4">
        <f>VLOOKUP(A15,'[1]Combined_Merged google doc'!$B$2:$S$119,18,FALSE)</f>
        <v>60736</v>
      </c>
      <c r="DJ15" s="4">
        <f t="shared" si="5"/>
        <v>0</v>
      </c>
      <c r="DK15" s="4">
        <f t="shared" si="6"/>
        <v>2800</v>
      </c>
      <c r="DL15" s="4">
        <f t="shared" si="7"/>
        <v>57936</v>
      </c>
      <c r="DM15" s="9">
        <f t="shared" si="8"/>
        <v>0.95389884088514221</v>
      </c>
      <c r="DN15" s="4">
        <f>SUM(H15:Q15,S15:W15,Y15:AD15,AU15,AZ15:BA15,BK15:BL15,BP15:BQ15,BS15:BT15,BV15:BW15,BZ15:CD15,CF15,CH15:CO15,CR15:CT15,CV15,CX15:DD15)-DL15</f>
        <v>4384250</v>
      </c>
      <c r="DO15" s="4">
        <f t="shared" si="9"/>
        <v>675414</v>
      </c>
      <c r="DP15" s="4">
        <f t="shared" si="10"/>
        <v>112569</v>
      </c>
      <c r="DQ15" s="4">
        <f t="shared" si="11"/>
        <v>11150</v>
      </c>
      <c r="DR15" s="4">
        <f t="shared" si="12"/>
        <v>0</v>
      </c>
      <c r="DS15" s="4">
        <f t="shared" si="1"/>
        <v>0</v>
      </c>
      <c r="DT15" s="4">
        <f t="shared" si="13"/>
        <v>0</v>
      </c>
      <c r="DU15" s="4">
        <f t="shared" si="14"/>
        <v>55922</v>
      </c>
      <c r="DV15" s="4">
        <f t="shared" si="15"/>
        <v>57936</v>
      </c>
      <c r="DW15" s="9">
        <f>DV15/DZ15</f>
        <v>0.95389884088514221</v>
      </c>
      <c r="DX15" s="4">
        <f t="shared" si="16"/>
        <v>0</v>
      </c>
      <c r="DY15" s="4">
        <f t="shared" si="17"/>
        <v>2800</v>
      </c>
      <c r="DZ15" s="4">
        <f t="shared" si="18"/>
        <v>60736</v>
      </c>
      <c r="EA15" s="4">
        <f>SUM(DN15:DY15)</f>
        <v>5300041.9538988406</v>
      </c>
      <c r="EB15" s="4"/>
      <c r="EC15" s="4">
        <f>SUM(DN15,DR15:DT15)</f>
        <v>4384250</v>
      </c>
      <c r="ED15" s="4">
        <f>EC15/E15</f>
        <v>9830.1569506726464</v>
      </c>
      <c r="EE15" s="4"/>
      <c r="EF15" s="4"/>
    </row>
    <row r="16" spans="1:138" x14ac:dyDescent="0.2">
      <c r="A16" s="7">
        <v>213</v>
      </c>
      <c r="B16" s="6" t="s">
        <v>381</v>
      </c>
      <c r="C16" t="s">
        <v>354</v>
      </c>
      <c r="D16">
        <v>4</v>
      </c>
      <c r="E16" s="10">
        <v>568</v>
      </c>
      <c r="F16" s="9">
        <v>0.433</v>
      </c>
      <c r="G16">
        <v>246</v>
      </c>
      <c r="H16" s="4">
        <v>195277</v>
      </c>
      <c r="I16" s="4">
        <v>112569</v>
      </c>
      <c r="J16" s="4">
        <v>219141</v>
      </c>
      <c r="K16" s="4"/>
      <c r="L16" s="4"/>
      <c r="M16" s="4">
        <v>90879</v>
      </c>
      <c r="N16" s="4">
        <v>67876</v>
      </c>
      <c r="O16" s="4">
        <v>70895</v>
      </c>
      <c r="P16" s="4"/>
      <c r="Q16" s="4"/>
      <c r="R16" s="4"/>
      <c r="S16" s="4">
        <v>78183</v>
      </c>
      <c r="T16" s="4">
        <v>60194</v>
      </c>
      <c r="U16" s="4">
        <v>151785</v>
      </c>
      <c r="V16" s="4">
        <v>112569</v>
      </c>
      <c r="W16" s="49">
        <f>619130-X16</f>
        <v>506561</v>
      </c>
      <c r="X16" s="4">
        <v>112569</v>
      </c>
      <c r="Y16" s="4">
        <v>337707</v>
      </c>
      <c r="Z16" s="4"/>
      <c r="AA16" s="4">
        <v>337707</v>
      </c>
      <c r="AB16" s="4">
        <v>224928</v>
      </c>
      <c r="AC16" s="4">
        <v>149952</v>
      </c>
      <c r="AD16" s="4">
        <v>2589087</v>
      </c>
      <c r="AE16" s="4"/>
      <c r="AF16" s="4">
        <v>112569</v>
      </c>
      <c r="AG16" s="4">
        <v>225138</v>
      </c>
      <c r="AH16" s="4">
        <v>1350828</v>
      </c>
      <c r="AI16" s="4">
        <v>224928</v>
      </c>
      <c r="AJ16" s="4"/>
      <c r="AK16" s="4"/>
      <c r="AL16" s="4">
        <v>2476518</v>
      </c>
      <c r="AM16" s="4"/>
      <c r="AN16" s="4">
        <v>37488</v>
      </c>
      <c r="AO16" s="4">
        <v>450276</v>
      </c>
      <c r="AP16" s="4"/>
      <c r="AQ16" s="4">
        <v>54400</v>
      </c>
      <c r="AR16" s="4">
        <v>54400</v>
      </c>
      <c r="AS16" s="4">
        <v>10200</v>
      </c>
      <c r="AT16" s="4"/>
      <c r="AU16" s="4"/>
      <c r="AV16" s="4"/>
      <c r="AW16" s="4">
        <v>178084</v>
      </c>
      <c r="AX16" s="4">
        <v>2877</v>
      </c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>
        <v>167765</v>
      </c>
      <c r="BV16" s="4"/>
      <c r="BW16" s="4"/>
      <c r="BX16" s="4"/>
      <c r="BY16" s="4">
        <v>4925</v>
      </c>
      <c r="BZ16" s="4">
        <v>3266</v>
      </c>
      <c r="CA16" s="4">
        <v>2840</v>
      </c>
      <c r="CB16" s="4">
        <v>2840</v>
      </c>
      <c r="CC16" s="4">
        <v>3266</v>
      </c>
      <c r="CD16" s="4">
        <v>11360</v>
      </c>
      <c r="CE16" s="4"/>
      <c r="CF16" s="4"/>
      <c r="CG16" s="4"/>
      <c r="CH16" s="4"/>
      <c r="CI16" s="4"/>
      <c r="CJ16" s="4"/>
      <c r="CK16" s="4"/>
      <c r="CL16" s="4"/>
      <c r="CM16" s="4">
        <v>56800</v>
      </c>
      <c r="CN16" s="4">
        <v>165760</v>
      </c>
      <c r="CO16" s="4">
        <v>4796</v>
      </c>
      <c r="CP16" s="4"/>
      <c r="CQ16" s="4"/>
      <c r="CR16" s="4"/>
      <c r="CS16" s="4"/>
      <c r="CT16" s="4"/>
      <c r="CU16" s="4">
        <v>49400</v>
      </c>
      <c r="CV16" s="4"/>
      <c r="CW16" s="4">
        <v>535942</v>
      </c>
      <c r="CX16" s="4"/>
      <c r="CY16" s="4"/>
      <c r="CZ16" s="4"/>
      <c r="DA16" s="4"/>
      <c r="DB16" s="4"/>
      <c r="DC16" s="4"/>
      <c r="DD16" s="4"/>
      <c r="DE16" s="4">
        <v>19</v>
      </c>
      <c r="DF16" s="4">
        <f t="shared" si="2"/>
        <v>11604545</v>
      </c>
      <c r="DG16" s="4">
        <f t="shared" si="3"/>
        <v>11604564</v>
      </c>
      <c r="DH16" s="4">
        <f t="shared" si="4"/>
        <v>5153507</v>
      </c>
      <c r="DI16" s="4">
        <f>VLOOKUP(A16,'[1]Combined_Merged google doc'!$B$2:$S$119,18,FALSE)</f>
        <v>574656</v>
      </c>
      <c r="DJ16" s="4">
        <f t="shared" si="5"/>
        <v>119000</v>
      </c>
      <c r="DK16" s="4">
        <f t="shared" si="6"/>
        <v>166894</v>
      </c>
      <c r="DL16" s="4">
        <f t="shared" si="7"/>
        <v>288762</v>
      </c>
      <c r="DM16" s="9">
        <f t="shared" si="8"/>
        <v>0.50249540594721021</v>
      </c>
      <c r="DN16" s="4">
        <f>SUM(H16:Q16,S16:W16,Y16:AD16,AU16,AZ16:BA16,BK16:BL16,BP16:BQ16,BS16:BT16,BV16:BW16,BZ16:CD16,CF16,CH16:CO16,CR16:CT16,CV16,CX16:DD16)-DL16</f>
        <v>5267476</v>
      </c>
      <c r="DO16" s="4">
        <f t="shared" si="9"/>
        <v>1913463</v>
      </c>
      <c r="DP16" s="4">
        <f t="shared" si="10"/>
        <v>2964282</v>
      </c>
      <c r="DQ16" s="4">
        <f t="shared" si="11"/>
        <v>180961</v>
      </c>
      <c r="DR16" s="4">
        <f t="shared" si="12"/>
        <v>0</v>
      </c>
      <c r="DS16" s="4">
        <f t="shared" si="1"/>
        <v>0</v>
      </c>
      <c r="DT16" s="4">
        <f t="shared" si="13"/>
        <v>535942</v>
      </c>
      <c r="DU16" s="4">
        <f t="shared" si="14"/>
        <v>167765</v>
      </c>
      <c r="DV16" s="4">
        <f t="shared" si="15"/>
        <v>288762</v>
      </c>
      <c r="DW16" s="9">
        <f>DV16/DZ16</f>
        <v>0.50249540594721021</v>
      </c>
      <c r="DX16" s="4">
        <f t="shared" si="16"/>
        <v>119000</v>
      </c>
      <c r="DY16" s="4">
        <f t="shared" si="17"/>
        <v>166894</v>
      </c>
      <c r="DZ16" s="4">
        <f t="shared" si="18"/>
        <v>574656</v>
      </c>
      <c r="EA16" s="4">
        <f>SUM(DN16:DY16)</f>
        <v>11604545.502495406</v>
      </c>
      <c r="EB16" s="4"/>
      <c r="EC16" s="4">
        <f>SUM(DN16,DR16:DT16)</f>
        <v>5803418</v>
      </c>
      <c r="ED16" s="4">
        <f>EC16/E16</f>
        <v>10217.285211267606</v>
      </c>
      <c r="EE16" s="4"/>
      <c r="EF16" s="4"/>
    </row>
    <row r="17" spans="1:136" x14ac:dyDescent="0.2">
      <c r="A17" s="7">
        <v>347</v>
      </c>
      <c r="B17" s="6" t="s">
        <v>252</v>
      </c>
      <c r="C17" t="s">
        <v>355</v>
      </c>
      <c r="D17">
        <v>5</v>
      </c>
      <c r="E17" s="10">
        <v>359</v>
      </c>
      <c r="F17" s="9">
        <v>0.52400000000000002</v>
      </c>
      <c r="G17">
        <v>188</v>
      </c>
      <c r="H17" s="4">
        <v>195277</v>
      </c>
      <c r="I17" s="4">
        <v>112569</v>
      </c>
      <c r="J17" s="4">
        <v>187835</v>
      </c>
      <c r="K17" s="4">
        <v>112569</v>
      </c>
      <c r="L17" s="4"/>
      <c r="M17" s="4">
        <v>90879</v>
      </c>
      <c r="N17" s="4">
        <v>67876</v>
      </c>
      <c r="O17" s="4"/>
      <c r="P17" s="4"/>
      <c r="Q17" s="4"/>
      <c r="R17" s="4"/>
      <c r="S17" s="4">
        <v>78183</v>
      </c>
      <c r="T17" s="4">
        <v>60194</v>
      </c>
      <c r="U17" s="4">
        <v>151785</v>
      </c>
      <c r="V17" s="4">
        <v>112569</v>
      </c>
      <c r="W17" s="49"/>
      <c r="X17" s="4"/>
      <c r="Y17" s="4"/>
      <c r="Z17" s="4"/>
      <c r="AA17" s="4"/>
      <c r="AB17" s="4"/>
      <c r="AC17" s="4"/>
      <c r="AD17" s="4">
        <v>1823618</v>
      </c>
      <c r="AE17" s="4"/>
      <c r="AF17" s="4">
        <v>112569</v>
      </c>
      <c r="AG17" s="4">
        <v>225138</v>
      </c>
      <c r="AH17" s="4">
        <v>1013121</v>
      </c>
      <c r="AI17" s="4">
        <v>149952</v>
      </c>
      <c r="AJ17" s="4"/>
      <c r="AK17" s="4"/>
      <c r="AL17" s="4">
        <v>225138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>
        <v>160193</v>
      </c>
      <c r="AX17" s="4">
        <v>2588</v>
      </c>
      <c r="AY17" s="4"/>
      <c r="AZ17" s="4"/>
      <c r="BA17" s="4">
        <v>112569</v>
      </c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>
        <v>337707</v>
      </c>
      <c r="BR17" s="4"/>
      <c r="BS17" s="4">
        <v>23000</v>
      </c>
      <c r="BT17" s="4"/>
      <c r="BU17" s="4">
        <v>244046</v>
      </c>
      <c r="BV17" s="4">
        <v>100000</v>
      </c>
      <c r="BW17" s="4"/>
      <c r="BX17" s="4"/>
      <c r="BY17" s="4">
        <v>3763</v>
      </c>
      <c r="BZ17" s="4">
        <v>3303</v>
      </c>
      <c r="CA17" s="4">
        <v>3590</v>
      </c>
      <c r="CB17" s="4">
        <v>3590</v>
      </c>
      <c r="CC17" s="4">
        <v>4129</v>
      </c>
      <c r="CD17" s="4">
        <v>7180</v>
      </c>
      <c r="CE17" s="4"/>
      <c r="CF17" s="4"/>
      <c r="CG17" s="4"/>
      <c r="CH17" s="4"/>
      <c r="CI17" s="4"/>
      <c r="CJ17" s="4"/>
      <c r="CK17" s="4"/>
      <c r="CL17" s="4"/>
      <c r="CM17" s="4">
        <v>35900</v>
      </c>
      <c r="CN17" s="4">
        <v>84840</v>
      </c>
      <c r="CO17" s="4">
        <v>6573</v>
      </c>
      <c r="CP17" s="4"/>
      <c r="CQ17" s="4">
        <v>200000</v>
      </c>
      <c r="CR17" s="4"/>
      <c r="CS17" s="4"/>
      <c r="CT17" s="4"/>
      <c r="CU17" s="4">
        <v>39975</v>
      </c>
      <c r="CV17" s="4"/>
      <c r="CW17" s="4">
        <v>57932</v>
      </c>
      <c r="CX17" s="4"/>
      <c r="CY17" s="4"/>
      <c r="CZ17" s="4"/>
      <c r="DA17" s="4"/>
      <c r="DB17" s="4"/>
      <c r="DC17" s="4"/>
      <c r="DD17" s="4"/>
      <c r="DE17" s="4">
        <v>5010</v>
      </c>
      <c r="DF17" s="4">
        <f t="shared" si="2"/>
        <v>6150150</v>
      </c>
      <c r="DG17" s="4">
        <f t="shared" si="3"/>
        <v>6155160</v>
      </c>
      <c r="DH17" s="4">
        <f t="shared" si="4"/>
        <v>3200435</v>
      </c>
      <c r="DI17" s="4">
        <f>VLOOKUP(A17,'[1]Combined_Merged google doc'!$B$2:$S$119,18,FALSE)</f>
        <v>429168</v>
      </c>
      <c r="DJ17" s="4">
        <f t="shared" si="5"/>
        <v>0</v>
      </c>
      <c r="DK17" s="4">
        <f t="shared" si="6"/>
        <v>43738</v>
      </c>
      <c r="DL17" s="4">
        <f t="shared" si="7"/>
        <v>385430</v>
      </c>
      <c r="DM17" s="9">
        <f t="shared" si="8"/>
        <v>0.89808653021660512</v>
      </c>
      <c r="DN17" s="4">
        <f>SUM(H17:Q17,S17:W17,Y17:AD17,AU17,AZ17:BA17,BK17:BL17,BP17:BQ17,BS17:BT17,BV17:BW17,BZ17:CD17,CF17,CH17:CO17,CR17:CT17,CV17,CX17:DD17)-DL17</f>
        <v>3330305</v>
      </c>
      <c r="DO17" s="4">
        <f t="shared" si="9"/>
        <v>1500780</v>
      </c>
      <c r="DP17" s="4">
        <f t="shared" si="10"/>
        <v>225138</v>
      </c>
      <c r="DQ17" s="4">
        <f t="shared" si="11"/>
        <v>162781</v>
      </c>
      <c r="DR17" s="4">
        <f t="shared" si="12"/>
        <v>200000</v>
      </c>
      <c r="DS17" s="4">
        <f t="shared" si="1"/>
        <v>0</v>
      </c>
      <c r="DT17" s="4">
        <f t="shared" si="13"/>
        <v>57932</v>
      </c>
      <c r="DU17" s="4">
        <f t="shared" si="14"/>
        <v>244046</v>
      </c>
      <c r="DV17" s="4">
        <f t="shared" si="15"/>
        <v>385430</v>
      </c>
      <c r="DW17" s="9">
        <f>DV17/DZ17</f>
        <v>0.89808653021660512</v>
      </c>
      <c r="DX17" s="4">
        <f t="shared" si="16"/>
        <v>0</v>
      </c>
      <c r="DY17" s="4">
        <f t="shared" si="17"/>
        <v>43738</v>
      </c>
      <c r="DZ17" s="4">
        <f t="shared" si="18"/>
        <v>429168</v>
      </c>
      <c r="EA17" s="4">
        <f>SUM(DN17:DY17)</f>
        <v>6150150.8980865302</v>
      </c>
      <c r="EB17" s="4"/>
      <c r="EC17" s="4">
        <f>SUM(DN17,DR17:DT17)</f>
        <v>3588237</v>
      </c>
      <c r="ED17" s="4">
        <f>EC17/E17</f>
        <v>9995.0891364902509</v>
      </c>
      <c r="EE17" s="4"/>
      <c r="EF17" s="4"/>
    </row>
    <row r="18" spans="1:136" x14ac:dyDescent="0.2">
      <c r="A18" s="7">
        <v>404</v>
      </c>
      <c r="B18" s="6" t="s">
        <v>253</v>
      </c>
      <c r="C18" t="s">
        <v>354</v>
      </c>
      <c r="D18">
        <v>5</v>
      </c>
      <c r="E18" s="10">
        <v>436</v>
      </c>
      <c r="F18" s="9">
        <v>0.626</v>
      </c>
      <c r="G18">
        <v>273</v>
      </c>
      <c r="H18" s="4">
        <v>195277</v>
      </c>
      <c r="I18" s="4">
        <v>112569</v>
      </c>
      <c r="J18" s="4">
        <v>187835</v>
      </c>
      <c r="K18" s="4">
        <v>112569</v>
      </c>
      <c r="L18" s="4"/>
      <c r="M18" s="4">
        <v>90879</v>
      </c>
      <c r="N18" s="4">
        <v>67876</v>
      </c>
      <c r="O18" s="4">
        <v>55703</v>
      </c>
      <c r="P18" s="4"/>
      <c r="Q18" s="4"/>
      <c r="R18" s="4"/>
      <c r="S18" s="4">
        <v>78183</v>
      </c>
      <c r="T18" s="4">
        <v>60194</v>
      </c>
      <c r="U18" s="4">
        <v>354165</v>
      </c>
      <c r="V18" s="4">
        <v>112569</v>
      </c>
      <c r="W18" s="49">
        <f>562845-X18</f>
        <v>506561</v>
      </c>
      <c r="X18" s="4">
        <v>56284</v>
      </c>
      <c r="Y18" s="4"/>
      <c r="Z18" s="4">
        <v>225138</v>
      </c>
      <c r="AA18" s="4">
        <v>225138</v>
      </c>
      <c r="AB18" s="4">
        <v>149952</v>
      </c>
      <c r="AC18" s="4">
        <v>74976</v>
      </c>
      <c r="AD18" s="4">
        <v>2014985</v>
      </c>
      <c r="AE18" s="4"/>
      <c r="AF18" s="4">
        <v>112569</v>
      </c>
      <c r="AG18" s="4">
        <v>225138</v>
      </c>
      <c r="AH18" s="4">
        <v>1125690</v>
      </c>
      <c r="AI18" s="4">
        <v>224928</v>
      </c>
      <c r="AJ18" s="4"/>
      <c r="AK18" s="4"/>
      <c r="AL18" s="4">
        <v>450276</v>
      </c>
      <c r="AM18" s="4"/>
      <c r="AN18" s="4"/>
      <c r="AO18" s="4"/>
      <c r="AP18" s="4"/>
      <c r="AQ18" s="4">
        <v>20400</v>
      </c>
      <c r="AR18" s="4">
        <v>20400</v>
      </c>
      <c r="AS18" s="4">
        <v>10200</v>
      </c>
      <c r="AT18" s="4"/>
      <c r="AU18" s="4"/>
      <c r="AV18" s="4"/>
      <c r="AW18" s="4">
        <v>194552</v>
      </c>
      <c r="AX18" s="4">
        <v>3143</v>
      </c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>
        <v>225138</v>
      </c>
      <c r="BR18" s="4"/>
      <c r="BS18" s="4">
        <v>23000</v>
      </c>
      <c r="BT18" s="4"/>
      <c r="BU18" s="4">
        <v>167765</v>
      </c>
      <c r="BV18" s="4">
        <v>100000</v>
      </c>
      <c r="BW18" s="4"/>
      <c r="BX18" s="4"/>
      <c r="BY18" s="4">
        <v>5469</v>
      </c>
      <c r="BZ18" s="4">
        <v>2956</v>
      </c>
      <c r="CA18" s="4">
        <v>2830</v>
      </c>
      <c r="CB18" s="4">
        <v>2830</v>
      </c>
      <c r="CC18" s="4">
        <v>3255</v>
      </c>
      <c r="CD18" s="4">
        <v>8720</v>
      </c>
      <c r="CE18" s="4"/>
      <c r="CF18" s="4"/>
      <c r="CG18" s="4"/>
      <c r="CH18" s="4"/>
      <c r="CI18" s="4"/>
      <c r="CJ18" s="4"/>
      <c r="CK18" s="4"/>
      <c r="CL18" s="4"/>
      <c r="CM18" s="4">
        <v>43600</v>
      </c>
      <c r="CN18" s="4">
        <v>115028</v>
      </c>
      <c r="CO18" s="4">
        <v>10512</v>
      </c>
      <c r="CP18" s="4"/>
      <c r="CQ18" s="4"/>
      <c r="CR18" s="4"/>
      <c r="CS18" s="4"/>
      <c r="CT18" s="4"/>
      <c r="CU18" s="4">
        <v>38625</v>
      </c>
      <c r="CV18" s="4"/>
      <c r="CW18" s="4"/>
      <c r="CX18" s="4"/>
      <c r="CY18" s="4"/>
      <c r="CZ18" s="4"/>
      <c r="DA18" s="4"/>
      <c r="DB18" s="4"/>
      <c r="DC18" s="4"/>
      <c r="DD18" s="4"/>
      <c r="DE18" s="4">
        <v>5014</v>
      </c>
      <c r="DF18" s="4">
        <f t="shared" si="2"/>
        <v>7817877</v>
      </c>
      <c r="DG18" s="4">
        <f t="shared" si="3"/>
        <v>7822891</v>
      </c>
      <c r="DH18" s="4">
        <f t="shared" si="4"/>
        <v>4557327</v>
      </c>
      <c r="DI18" s="4">
        <f>VLOOKUP(A18,'[1]Combined_Merged google doc'!$B$2:$S$119,18,FALSE)</f>
        <v>637728</v>
      </c>
      <c r="DJ18" s="4">
        <f t="shared" si="5"/>
        <v>51000</v>
      </c>
      <c r="DK18" s="4">
        <f t="shared" si="6"/>
        <v>100378</v>
      </c>
      <c r="DL18" s="4">
        <f t="shared" si="7"/>
        <v>486350</v>
      </c>
      <c r="DM18" s="9">
        <f t="shared" si="8"/>
        <v>0.76262920869085249</v>
      </c>
      <c r="DN18" s="4">
        <f>SUM(H18:Q18,S18:W18,Y18:AD18,AU18,AZ18:BA18,BK18:BL18,BP18:BQ18,BS18:BT18,BV18:BW18,BZ18:CD18,CF18,CH18:CO18,CR18:CT18,CV18,CX18:DD18)-DL18</f>
        <v>4676088</v>
      </c>
      <c r="DO18" s="4">
        <f t="shared" si="9"/>
        <v>1688325</v>
      </c>
      <c r="DP18" s="4">
        <f t="shared" si="10"/>
        <v>450276</v>
      </c>
      <c r="DQ18" s="4">
        <f t="shared" si="11"/>
        <v>197695</v>
      </c>
      <c r="DR18" s="4">
        <f t="shared" si="12"/>
        <v>0</v>
      </c>
      <c r="DS18" s="4">
        <f t="shared" si="1"/>
        <v>0</v>
      </c>
      <c r="DT18" s="4">
        <f t="shared" si="13"/>
        <v>0</v>
      </c>
      <c r="DU18" s="4">
        <f t="shared" si="14"/>
        <v>167765</v>
      </c>
      <c r="DV18" s="4">
        <f t="shared" si="15"/>
        <v>486350</v>
      </c>
      <c r="DW18" s="9">
        <f>DV18/DZ18</f>
        <v>0.76262920869085249</v>
      </c>
      <c r="DX18" s="4">
        <f t="shared" si="16"/>
        <v>51000</v>
      </c>
      <c r="DY18" s="4">
        <f t="shared" si="17"/>
        <v>100378</v>
      </c>
      <c r="DZ18" s="4">
        <f t="shared" si="18"/>
        <v>637728</v>
      </c>
      <c r="EA18" s="4">
        <f>SUM(DN18:DY18)</f>
        <v>7817877.7626292091</v>
      </c>
      <c r="EB18" s="4"/>
      <c r="EC18" s="4">
        <f>SUM(DN18,DR18:DT18)</f>
        <v>4676088</v>
      </c>
      <c r="ED18" s="4">
        <f>EC18/E18</f>
        <v>10724.972477064221</v>
      </c>
      <c r="EE18" s="4"/>
      <c r="EF18" s="4"/>
    </row>
    <row r="19" spans="1:136" x14ac:dyDescent="0.2">
      <c r="A19" s="7">
        <v>296</v>
      </c>
      <c r="B19" s="6" t="s">
        <v>254</v>
      </c>
      <c r="C19" t="s">
        <v>351</v>
      </c>
      <c r="D19">
        <v>1</v>
      </c>
      <c r="E19" s="10">
        <v>485</v>
      </c>
      <c r="F19" s="9">
        <v>0.373</v>
      </c>
      <c r="G19">
        <v>181</v>
      </c>
      <c r="H19" s="4">
        <v>195277</v>
      </c>
      <c r="I19" s="4">
        <v>112569</v>
      </c>
      <c r="J19" s="4">
        <v>187835</v>
      </c>
      <c r="K19" s="4"/>
      <c r="L19" s="4"/>
      <c r="M19" s="4">
        <v>90879</v>
      </c>
      <c r="N19" s="4">
        <v>67876</v>
      </c>
      <c r="O19" s="4">
        <v>60767</v>
      </c>
      <c r="P19" s="4"/>
      <c r="Q19" s="4"/>
      <c r="R19" s="4"/>
      <c r="S19" s="4">
        <v>78183</v>
      </c>
      <c r="T19" s="4">
        <v>60194</v>
      </c>
      <c r="U19" s="4">
        <v>151785</v>
      </c>
      <c r="V19" s="4">
        <v>112569</v>
      </c>
      <c r="W19" s="49">
        <v>506561</v>
      </c>
      <c r="X19" s="4"/>
      <c r="Y19" s="4"/>
      <c r="Z19" s="4">
        <v>675414</v>
      </c>
      <c r="AA19" s="4"/>
      <c r="AB19" s="4">
        <v>224928</v>
      </c>
      <c r="AC19" s="4">
        <v>112464</v>
      </c>
      <c r="AD19" s="4">
        <v>2026242</v>
      </c>
      <c r="AE19" s="4"/>
      <c r="AF19" s="4">
        <v>112569</v>
      </c>
      <c r="AG19" s="4">
        <v>225138</v>
      </c>
      <c r="AH19" s="4">
        <v>450276</v>
      </c>
      <c r="AI19" s="4"/>
      <c r="AJ19" s="4"/>
      <c r="AK19" s="4"/>
      <c r="AL19" s="4">
        <v>1463397</v>
      </c>
      <c r="AM19" s="4"/>
      <c r="AN19" s="4"/>
      <c r="AO19" s="4">
        <v>337707</v>
      </c>
      <c r="AP19" s="4"/>
      <c r="AQ19" s="4"/>
      <c r="AR19" s="4"/>
      <c r="AS19" s="4"/>
      <c r="AT19" s="4"/>
      <c r="AU19" s="4"/>
      <c r="AV19" s="4"/>
      <c r="AW19" s="4">
        <v>216418</v>
      </c>
      <c r="AX19" s="4">
        <v>3497</v>
      </c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>
        <v>55922</v>
      </c>
      <c r="BV19" s="4"/>
      <c r="BW19" s="4"/>
      <c r="BX19" s="4"/>
      <c r="BY19" s="4">
        <v>3625</v>
      </c>
      <c r="BZ19" s="4">
        <v>2789</v>
      </c>
      <c r="CA19" s="4">
        <v>2425</v>
      </c>
      <c r="CB19" s="4">
        <v>2425</v>
      </c>
      <c r="CC19" s="4">
        <v>2789</v>
      </c>
      <c r="CD19" s="4">
        <v>9700</v>
      </c>
      <c r="CE19" s="4"/>
      <c r="CF19" s="4"/>
      <c r="CG19" s="4"/>
      <c r="CH19" s="4"/>
      <c r="CI19" s="4"/>
      <c r="CJ19" s="4"/>
      <c r="CK19" s="4"/>
      <c r="CL19" s="4"/>
      <c r="CM19" s="4">
        <v>48500</v>
      </c>
      <c r="CN19" s="4">
        <v>116768</v>
      </c>
      <c r="CO19" s="4">
        <v>7964</v>
      </c>
      <c r="CP19" s="4"/>
      <c r="CQ19" s="4"/>
      <c r="CR19" s="4"/>
      <c r="CS19" s="4"/>
      <c r="CT19" s="4"/>
      <c r="CU19" s="4">
        <v>14025</v>
      </c>
      <c r="CV19" s="4"/>
      <c r="CW19" s="4"/>
      <c r="CX19" s="4">
        <v>112569</v>
      </c>
      <c r="CY19" s="4"/>
      <c r="CZ19" s="4"/>
      <c r="DA19" s="4"/>
      <c r="DB19" s="4"/>
      <c r="DC19" s="4"/>
      <c r="DD19" s="4"/>
      <c r="DE19" s="4">
        <v>112581</v>
      </c>
      <c r="DF19" s="4">
        <f t="shared" si="2"/>
        <v>7852046</v>
      </c>
      <c r="DG19" s="4">
        <f t="shared" si="3"/>
        <v>7964627</v>
      </c>
      <c r="DH19" s="4">
        <f t="shared" si="4"/>
        <v>4454172</v>
      </c>
      <c r="DI19" s="4">
        <f>VLOOKUP(A19,'[1]Combined_Merged google doc'!$B$2:$S$119,18,FALSE)</f>
        <v>422816</v>
      </c>
      <c r="DJ19" s="4">
        <f t="shared" si="5"/>
        <v>0</v>
      </c>
      <c r="DK19" s="4">
        <f t="shared" si="6"/>
        <v>17650</v>
      </c>
      <c r="DL19" s="4">
        <f t="shared" si="7"/>
        <v>405166</v>
      </c>
      <c r="DM19" s="9">
        <f t="shared" si="8"/>
        <v>0.95825607356391429</v>
      </c>
      <c r="DN19" s="4">
        <f>SUM(H19:Q19,S19:W19,Y19:AD19,AU19,AZ19:BA19,BK19:BL19,BP19:BQ19,BS19:BT19,BV19:BW19,BZ19:CD19,CF19,CH19:CO19,CR19:CT19,CV19,CX19:DD19)-DL19</f>
        <v>4564306</v>
      </c>
      <c r="DO19" s="4">
        <f t="shared" si="9"/>
        <v>787983</v>
      </c>
      <c r="DP19" s="4">
        <f t="shared" si="10"/>
        <v>1801104</v>
      </c>
      <c r="DQ19" s="4">
        <f t="shared" si="11"/>
        <v>219915</v>
      </c>
      <c r="DR19" s="4">
        <f t="shared" si="12"/>
        <v>0</v>
      </c>
      <c r="DS19" s="4">
        <f t="shared" si="1"/>
        <v>0</v>
      </c>
      <c r="DT19" s="4">
        <f t="shared" si="13"/>
        <v>0</v>
      </c>
      <c r="DU19" s="4">
        <f t="shared" si="14"/>
        <v>55922</v>
      </c>
      <c r="DV19" s="4">
        <f t="shared" si="15"/>
        <v>405166</v>
      </c>
      <c r="DW19" s="9">
        <f>DV19/DZ19</f>
        <v>0.95825607356391429</v>
      </c>
      <c r="DX19" s="4">
        <f t="shared" si="16"/>
        <v>0</v>
      </c>
      <c r="DY19" s="4">
        <f t="shared" si="17"/>
        <v>17650</v>
      </c>
      <c r="DZ19" s="4">
        <f t="shared" si="18"/>
        <v>422816</v>
      </c>
      <c r="EA19" s="4">
        <f>SUM(DN19:DY19)</f>
        <v>7852046.9582560733</v>
      </c>
      <c r="EB19" s="4"/>
      <c r="EC19" s="4">
        <f>SUM(DN19,DR19:DT19)</f>
        <v>4564306</v>
      </c>
      <c r="ED19" s="4">
        <f>EC19/E19</f>
        <v>9410.9402061855671</v>
      </c>
      <c r="EE19" s="4"/>
      <c r="EF19" s="4"/>
    </row>
    <row r="20" spans="1:136" x14ac:dyDescent="0.2">
      <c r="A20" s="7">
        <v>219</v>
      </c>
      <c r="B20" s="6" t="s">
        <v>255</v>
      </c>
      <c r="C20" t="s">
        <v>351</v>
      </c>
      <c r="D20">
        <v>5</v>
      </c>
      <c r="E20" s="10">
        <v>231</v>
      </c>
      <c r="F20" s="9">
        <v>0.44600000000000001</v>
      </c>
      <c r="G20">
        <v>103</v>
      </c>
      <c r="H20" s="4">
        <v>195277</v>
      </c>
      <c r="I20" s="4">
        <v>112569</v>
      </c>
      <c r="J20" s="4"/>
      <c r="K20" s="4"/>
      <c r="L20" s="4"/>
      <c r="M20" s="4">
        <v>45440</v>
      </c>
      <c r="N20" s="4">
        <v>67876</v>
      </c>
      <c r="O20" s="4"/>
      <c r="P20" s="4"/>
      <c r="Q20" s="4"/>
      <c r="R20" s="4"/>
      <c r="S20" s="4">
        <v>78183</v>
      </c>
      <c r="T20" s="4">
        <v>60194</v>
      </c>
      <c r="U20" s="4">
        <v>50595</v>
      </c>
      <c r="V20" s="4">
        <v>56285</v>
      </c>
      <c r="W20" s="49">
        <v>337707</v>
      </c>
      <c r="X20" s="4"/>
      <c r="Y20" s="4">
        <v>225138</v>
      </c>
      <c r="Z20" s="4"/>
      <c r="AA20" s="4">
        <v>337707</v>
      </c>
      <c r="AB20" s="4">
        <v>187440</v>
      </c>
      <c r="AC20" s="4">
        <v>74976</v>
      </c>
      <c r="AD20" s="4">
        <v>900552</v>
      </c>
      <c r="AE20" s="4"/>
      <c r="AF20" s="4">
        <v>112569</v>
      </c>
      <c r="AG20" s="4">
        <v>112569</v>
      </c>
      <c r="AH20" s="4">
        <v>675414</v>
      </c>
      <c r="AI20" s="4">
        <v>224928</v>
      </c>
      <c r="AJ20" s="4"/>
      <c r="AK20" s="4"/>
      <c r="AL20" s="4">
        <v>112569</v>
      </c>
      <c r="AM20" s="4"/>
      <c r="AN20" s="4"/>
      <c r="AO20" s="4"/>
      <c r="AP20" s="4"/>
      <c r="AQ20" s="4">
        <v>20400</v>
      </c>
      <c r="AR20" s="4">
        <v>20400</v>
      </c>
      <c r="AS20" s="4">
        <v>10200</v>
      </c>
      <c r="AT20" s="4"/>
      <c r="AU20" s="4"/>
      <c r="AV20" s="4"/>
      <c r="AW20" s="4">
        <v>103078</v>
      </c>
      <c r="AX20" s="4">
        <v>1665</v>
      </c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>
        <v>55922</v>
      </c>
      <c r="BV20" s="4"/>
      <c r="BW20" s="4"/>
      <c r="BX20" s="4"/>
      <c r="BY20" s="4">
        <v>2051</v>
      </c>
      <c r="BZ20" s="4">
        <v>1328</v>
      </c>
      <c r="CA20" s="4">
        <v>1155</v>
      </c>
      <c r="CB20" s="4">
        <v>1155</v>
      </c>
      <c r="CC20" s="4">
        <v>1328</v>
      </c>
      <c r="CD20" s="4">
        <v>4620</v>
      </c>
      <c r="CE20" s="4"/>
      <c r="CF20" s="4"/>
      <c r="CG20" s="4"/>
      <c r="CH20" s="4"/>
      <c r="CI20" s="4"/>
      <c r="CJ20" s="4"/>
      <c r="CK20" s="4"/>
      <c r="CL20" s="4"/>
      <c r="CM20" s="4">
        <v>23100</v>
      </c>
      <c r="CN20" s="4">
        <v>63885</v>
      </c>
      <c r="CO20" s="4">
        <v>3779</v>
      </c>
      <c r="CP20" s="4"/>
      <c r="CQ20" s="4"/>
      <c r="CR20" s="4"/>
      <c r="CS20" s="4"/>
      <c r="CT20" s="4"/>
      <c r="CU20" s="4">
        <v>10450</v>
      </c>
      <c r="CV20" s="4"/>
      <c r="CW20" s="4"/>
      <c r="CX20" s="4"/>
      <c r="CY20" s="4"/>
      <c r="CZ20" s="4"/>
      <c r="DA20" s="4"/>
      <c r="DB20" s="4"/>
      <c r="DC20" s="4"/>
      <c r="DD20" s="4"/>
      <c r="DE20" s="4">
        <v>8</v>
      </c>
      <c r="DF20" s="4">
        <f t="shared" si="2"/>
        <v>4292504</v>
      </c>
      <c r="DG20" s="4">
        <f t="shared" si="3"/>
        <v>4292512</v>
      </c>
      <c r="DH20" s="4">
        <f t="shared" si="4"/>
        <v>2585032</v>
      </c>
      <c r="DI20" s="4">
        <f>VLOOKUP(A20,'[1]Combined_Merged google doc'!$B$2:$S$119,18,FALSE)</f>
        <v>240608</v>
      </c>
      <c r="DJ20" s="4">
        <f t="shared" si="5"/>
        <v>51000</v>
      </c>
      <c r="DK20" s="4">
        <f t="shared" si="6"/>
        <v>12501</v>
      </c>
      <c r="DL20" s="4">
        <f t="shared" si="7"/>
        <v>177107</v>
      </c>
      <c r="DM20" s="9">
        <f t="shared" si="8"/>
        <v>0.7360810945604469</v>
      </c>
      <c r="DN20" s="4">
        <f>SUM(H20:Q20,S20:W20,Y20:AD20,AU20,AZ20:BA20,BK20:BL20,BP20:BQ20,BS20:BT20,BV20:BW20,BZ20:CD20,CF20,CH20:CO20,CR20:CT20,CV20,CX20:DD20)-DL20</f>
        <v>2653182</v>
      </c>
      <c r="DO20" s="4">
        <f t="shared" si="9"/>
        <v>1125480</v>
      </c>
      <c r="DP20" s="4">
        <f t="shared" si="10"/>
        <v>112569</v>
      </c>
      <c r="DQ20" s="4">
        <f t="shared" si="11"/>
        <v>104743</v>
      </c>
      <c r="DR20" s="4">
        <f t="shared" si="12"/>
        <v>0</v>
      </c>
      <c r="DS20" s="4">
        <f t="shared" si="1"/>
        <v>0</v>
      </c>
      <c r="DT20" s="4">
        <f t="shared" si="13"/>
        <v>0</v>
      </c>
      <c r="DU20" s="4">
        <f t="shared" si="14"/>
        <v>55922</v>
      </c>
      <c r="DV20" s="4">
        <f t="shared" si="15"/>
        <v>177107</v>
      </c>
      <c r="DW20" s="9">
        <f>DV20/DZ20</f>
        <v>0.7360810945604469</v>
      </c>
      <c r="DX20" s="4">
        <f t="shared" si="16"/>
        <v>51000</v>
      </c>
      <c r="DY20" s="4">
        <f t="shared" si="17"/>
        <v>12501</v>
      </c>
      <c r="DZ20" s="4">
        <f t="shared" si="18"/>
        <v>240608</v>
      </c>
      <c r="EA20" s="4">
        <f>SUM(DN20:DY20)</f>
        <v>4292504.7360810945</v>
      </c>
      <c r="EB20" s="4"/>
      <c r="EC20" s="4">
        <f>SUM(DN20,DR20:DT20)</f>
        <v>2653182</v>
      </c>
      <c r="ED20" s="4">
        <f>EC20/E20</f>
        <v>11485.636363636364</v>
      </c>
      <c r="EE20" s="4"/>
      <c r="EF20" s="4"/>
    </row>
    <row r="21" spans="1:136" x14ac:dyDescent="0.2">
      <c r="A21" s="7">
        <v>220</v>
      </c>
      <c r="B21" s="6" t="s">
        <v>256</v>
      </c>
      <c r="C21" t="s">
        <v>351</v>
      </c>
      <c r="D21">
        <v>5</v>
      </c>
      <c r="E21" s="10">
        <v>279</v>
      </c>
      <c r="F21" s="9">
        <v>0.43</v>
      </c>
      <c r="G21">
        <v>120</v>
      </c>
      <c r="H21" s="4">
        <v>195277</v>
      </c>
      <c r="I21" s="4">
        <v>112569</v>
      </c>
      <c r="J21" s="4"/>
      <c r="K21" s="4"/>
      <c r="L21" s="4"/>
      <c r="M21" s="4">
        <v>45440</v>
      </c>
      <c r="N21" s="4">
        <v>67876</v>
      </c>
      <c r="O21" s="4"/>
      <c r="P21" s="4"/>
      <c r="Q21" s="4"/>
      <c r="R21" s="4"/>
      <c r="S21" s="4">
        <v>78183</v>
      </c>
      <c r="T21" s="4">
        <v>60194</v>
      </c>
      <c r="U21" s="4">
        <v>50595</v>
      </c>
      <c r="V21" s="4">
        <v>56285</v>
      </c>
      <c r="W21" s="49">
        <v>337707</v>
      </c>
      <c r="X21" s="4"/>
      <c r="Y21" s="4">
        <v>225138</v>
      </c>
      <c r="Z21" s="4">
        <v>112569</v>
      </c>
      <c r="AA21" s="4">
        <v>225138</v>
      </c>
      <c r="AB21" s="4">
        <v>187440</v>
      </c>
      <c r="AC21" s="4">
        <v>74976</v>
      </c>
      <c r="AD21" s="4">
        <v>1350828</v>
      </c>
      <c r="AE21" s="4"/>
      <c r="AF21" s="4">
        <v>112569</v>
      </c>
      <c r="AG21" s="4">
        <v>112569</v>
      </c>
      <c r="AH21" s="4">
        <v>787983</v>
      </c>
      <c r="AI21" s="4">
        <v>224928</v>
      </c>
      <c r="AJ21" s="4"/>
      <c r="AK21" s="4"/>
      <c r="AL21" s="4">
        <v>225138</v>
      </c>
      <c r="AM21" s="4"/>
      <c r="AN21" s="4"/>
      <c r="AO21" s="4"/>
      <c r="AP21" s="4"/>
      <c r="AQ21" s="4">
        <v>40800</v>
      </c>
      <c r="AR21" s="4">
        <v>40800</v>
      </c>
      <c r="AS21" s="4">
        <v>10200</v>
      </c>
      <c r="AT21" s="4"/>
      <c r="AU21" s="4"/>
      <c r="AV21" s="4"/>
      <c r="AW21" s="4">
        <v>124495</v>
      </c>
      <c r="AX21" s="4">
        <v>2011</v>
      </c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>
        <v>55922</v>
      </c>
      <c r="BV21" s="4"/>
      <c r="BW21" s="4"/>
      <c r="BX21" s="4"/>
      <c r="BY21" s="4">
        <v>2400</v>
      </c>
      <c r="BZ21" s="4">
        <v>1604</v>
      </c>
      <c r="CA21" s="4">
        <v>1395</v>
      </c>
      <c r="CB21" s="4">
        <v>1395</v>
      </c>
      <c r="CC21" s="4">
        <v>1604</v>
      </c>
      <c r="CD21" s="4">
        <v>5580</v>
      </c>
      <c r="CE21" s="4"/>
      <c r="CF21" s="4"/>
      <c r="CG21" s="4"/>
      <c r="CH21" s="4"/>
      <c r="CI21" s="4"/>
      <c r="CJ21" s="4"/>
      <c r="CK21" s="4"/>
      <c r="CL21" s="4"/>
      <c r="CM21" s="4">
        <v>27900</v>
      </c>
      <c r="CN21" s="4">
        <v>72947</v>
      </c>
      <c r="CO21" s="4">
        <v>4443</v>
      </c>
      <c r="CP21" s="4"/>
      <c r="CQ21" s="4"/>
      <c r="CR21" s="4"/>
      <c r="CS21" s="4"/>
      <c r="CT21" s="4"/>
      <c r="CU21" s="4">
        <v>8550</v>
      </c>
      <c r="CV21" s="4"/>
      <c r="CW21" s="4"/>
      <c r="CX21" s="4"/>
      <c r="CY21" s="4"/>
      <c r="CZ21" s="4"/>
      <c r="DA21" s="4"/>
      <c r="DB21" s="4"/>
      <c r="DC21" s="4"/>
      <c r="DD21" s="4"/>
      <c r="DE21" s="4">
        <f>-112561</f>
        <v>-112561</v>
      </c>
      <c r="DF21" s="4">
        <f t="shared" si="2"/>
        <v>5045448</v>
      </c>
      <c r="DG21" s="4">
        <f t="shared" si="3"/>
        <v>4932887</v>
      </c>
      <c r="DH21" s="4">
        <f t="shared" si="4"/>
        <v>3051826</v>
      </c>
      <c r="DI21" s="4">
        <f>VLOOKUP(A21,'[1]Combined_Merged google doc'!$B$2:$S$119,18,FALSE)</f>
        <v>280320</v>
      </c>
      <c r="DJ21" s="4">
        <f t="shared" si="5"/>
        <v>91800</v>
      </c>
      <c r="DK21" s="4">
        <f t="shared" si="6"/>
        <v>10950</v>
      </c>
      <c r="DL21" s="4">
        <f t="shared" si="7"/>
        <v>177570</v>
      </c>
      <c r="DM21" s="9">
        <f t="shared" si="8"/>
        <v>0.63345462328767121</v>
      </c>
      <c r="DN21" s="4">
        <f>SUM(H21:Q21,S21:W21,Y21:AD21,AU21,AZ21:BA21,BK21:BL21,BP21:BQ21,BS21:BT21,BV21:BW21,BZ21:CD21,CF21,CH21:CO21,CR21:CT21,CV21,CX21:DD21)-DL21</f>
        <v>3119513</v>
      </c>
      <c r="DO21" s="4">
        <f t="shared" si="9"/>
        <v>1238049</v>
      </c>
      <c r="DP21" s="4">
        <f t="shared" si="10"/>
        <v>225138</v>
      </c>
      <c r="DQ21" s="4">
        <f t="shared" si="11"/>
        <v>126506</v>
      </c>
      <c r="DR21" s="4">
        <f t="shared" si="12"/>
        <v>0</v>
      </c>
      <c r="DS21" s="4">
        <f t="shared" si="1"/>
        <v>0</v>
      </c>
      <c r="DT21" s="4">
        <f t="shared" si="13"/>
        <v>0</v>
      </c>
      <c r="DU21" s="4">
        <f t="shared" si="14"/>
        <v>55922</v>
      </c>
      <c r="DV21" s="4">
        <f t="shared" si="15"/>
        <v>177570</v>
      </c>
      <c r="DW21" s="9">
        <f>DV21/DZ21</f>
        <v>0.63345462328767121</v>
      </c>
      <c r="DX21" s="4">
        <f t="shared" si="16"/>
        <v>91800</v>
      </c>
      <c r="DY21" s="4">
        <f t="shared" si="17"/>
        <v>10950</v>
      </c>
      <c r="DZ21" s="4">
        <f t="shared" si="18"/>
        <v>280320</v>
      </c>
      <c r="EA21" s="4">
        <f>SUM(DN21:DY21)</f>
        <v>5045448.6334546236</v>
      </c>
      <c r="EB21" s="4"/>
      <c r="EC21" s="4">
        <f>SUM(DN21,DR21:DT21)</f>
        <v>3119513</v>
      </c>
      <c r="ED21" s="4">
        <f>EC21/E21</f>
        <v>11181.05017921147</v>
      </c>
      <c r="EE21" s="4"/>
      <c r="EF21" s="4"/>
    </row>
    <row r="22" spans="1:136" x14ac:dyDescent="0.2">
      <c r="A22" s="7">
        <v>221</v>
      </c>
      <c r="B22" s="6" t="s">
        <v>257</v>
      </c>
      <c r="C22" t="s">
        <v>351</v>
      </c>
      <c r="D22">
        <v>7</v>
      </c>
      <c r="E22" s="10">
        <v>305</v>
      </c>
      <c r="F22" s="9">
        <v>0.66900000000000004</v>
      </c>
      <c r="G22">
        <v>204</v>
      </c>
      <c r="H22" s="4">
        <v>195277</v>
      </c>
      <c r="I22" s="4">
        <v>112569</v>
      </c>
      <c r="J22" s="4">
        <v>125223</v>
      </c>
      <c r="K22" s="4"/>
      <c r="L22" s="4"/>
      <c r="M22" s="4">
        <v>90879</v>
      </c>
      <c r="N22" s="4">
        <v>67876</v>
      </c>
      <c r="O22" s="4"/>
      <c r="P22" s="4"/>
      <c r="Q22" s="4"/>
      <c r="R22" s="4"/>
      <c r="S22" s="4">
        <v>78183</v>
      </c>
      <c r="T22" s="4">
        <v>60194</v>
      </c>
      <c r="U22" s="4">
        <v>101190</v>
      </c>
      <c r="V22" s="4">
        <v>112569</v>
      </c>
      <c r="W22" s="49">
        <v>337707</v>
      </c>
      <c r="X22" s="4"/>
      <c r="Y22" s="4">
        <v>225138</v>
      </c>
      <c r="Z22" s="4">
        <v>112569</v>
      </c>
      <c r="AA22" s="4">
        <v>337707</v>
      </c>
      <c r="AB22" s="4">
        <v>224928</v>
      </c>
      <c r="AC22" s="4">
        <v>74976</v>
      </c>
      <c r="AD22" s="4">
        <v>1350828</v>
      </c>
      <c r="AE22" s="4"/>
      <c r="AF22" s="4">
        <v>112569</v>
      </c>
      <c r="AG22" s="4">
        <v>112569</v>
      </c>
      <c r="AH22" s="4">
        <v>337707</v>
      </c>
      <c r="AI22" s="4"/>
      <c r="AJ22" s="4"/>
      <c r="AK22" s="4"/>
      <c r="AL22" s="4"/>
      <c r="AM22" s="4">
        <v>15760</v>
      </c>
      <c r="AN22" s="4"/>
      <c r="AO22" s="4"/>
      <c r="AP22" s="4"/>
      <c r="AQ22" s="4">
        <v>27200</v>
      </c>
      <c r="AR22" s="4">
        <v>27200</v>
      </c>
      <c r="AS22" s="4">
        <v>10200</v>
      </c>
      <c r="AT22" s="4"/>
      <c r="AU22" s="4"/>
      <c r="AV22" s="4"/>
      <c r="AW22" s="4">
        <v>136098</v>
      </c>
      <c r="AX22" s="4">
        <v>2199</v>
      </c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>
        <v>111844</v>
      </c>
      <c r="BV22" s="4"/>
      <c r="BW22" s="4"/>
      <c r="BX22" s="4"/>
      <c r="BY22" s="4">
        <v>4080</v>
      </c>
      <c r="BZ22" s="4">
        <v>1754</v>
      </c>
      <c r="CA22" s="4">
        <v>1525</v>
      </c>
      <c r="CB22" s="4">
        <v>1525</v>
      </c>
      <c r="CC22" s="4">
        <v>1754</v>
      </c>
      <c r="CD22" s="4">
        <v>6100</v>
      </c>
      <c r="CE22" s="4"/>
      <c r="CF22" s="4"/>
      <c r="CG22" s="4"/>
      <c r="CH22" s="4"/>
      <c r="CI22" s="4"/>
      <c r="CJ22" s="4"/>
      <c r="CK22" s="4"/>
      <c r="CL22" s="4"/>
      <c r="CM22" s="4">
        <v>30500</v>
      </c>
      <c r="CN22" s="4">
        <v>67395</v>
      </c>
      <c r="CO22" s="4">
        <v>5857</v>
      </c>
      <c r="CP22" s="4"/>
      <c r="CQ22" s="4"/>
      <c r="CR22" s="4">
        <v>13859</v>
      </c>
      <c r="CS22" s="4"/>
      <c r="CT22" s="4"/>
      <c r="CU22" s="4">
        <v>7425</v>
      </c>
      <c r="CV22" s="4"/>
      <c r="CW22" s="4"/>
      <c r="CX22" s="4"/>
      <c r="CY22" s="4"/>
      <c r="CZ22" s="4"/>
      <c r="DA22" s="4"/>
      <c r="DB22" s="4"/>
      <c r="DC22" s="4"/>
      <c r="DD22" s="4"/>
      <c r="DE22" s="4">
        <v>-402</v>
      </c>
      <c r="DF22" s="4">
        <f t="shared" si="2"/>
        <v>4642933</v>
      </c>
      <c r="DG22" s="4">
        <f t="shared" si="3"/>
        <v>4642531</v>
      </c>
      <c r="DH22" s="4">
        <f t="shared" si="4"/>
        <v>3372087</v>
      </c>
      <c r="DI22" s="4">
        <f>VLOOKUP(A22,'[1]Combined_Merged google doc'!$B$2:$S$119,18,FALSE)</f>
        <v>476544</v>
      </c>
      <c r="DJ22" s="4">
        <f t="shared" si="5"/>
        <v>64600</v>
      </c>
      <c r="DK22" s="4">
        <f t="shared" si="6"/>
        <v>11505</v>
      </c>
      <c r="DL22" s="4">
        <f t="shared" si="7"/>
        <v>400439</v>
      </c>
      <c r="DM22" s="9">
        <f t="shared" si="8"/>
        <v>0.84029806271823793</v>
      </c>
      <c r="DN22" s="4">
        <f>SUM(H22:Q22,S22:W22,Y22:AD22,AU22,AZ22:BA22,BK22:BL22,BP22:BQ22,BS22:BT22,BV22:BW22,BZ22:CD22,CF22,CH22:CO22,CR22:CT22,CV22,CX22:DD22)-DL22</f>
        <v>3337643</v>
      </c>
      <c r="DO22" s="4">
        <f t="shared" si="9"/>
        <v>562845</v>
      </c>
      <c r="DP22" s="4">
        <f t="shared" si="10"/>
        <v>15760</v>
      </c>
      <c r="DQ22" s="4">
        <f t="shared" si="11"/>
        <v>138297</v>
      </c>
      <c r="DR22" s="4">
        <f t="shared" si="12"/>
        <v>0</v>
      </c>
      <c r="DS22" s="4">
        <f t="shared" si="1"/>
        <v>0</v>
      </c>
      <c r="DT22" s="4">
        <f t="shared" si="13"/>
        <v>0</v>
      </c>
      <c r="DU22" s="4">
        <f t="shared" si="14"/>
        <v>111844</v>
      </c>
      <c r="DV22" s="4">
        <f t="shared" si="15"/>
        <v>400439</v>
      </c>
      <c r="DW22" s="9">
        <f>DV22/DZ22</f>
        <v>0.84029806271823793</v>
      </c>
      <c r="DX22" s="4">
        <f t="shared" si="16"/>
        <v>64600</v>
      </c>
      <c r="DY22" s="4">
        <f t="shared" si="17"/>
        <v>11505</v>
      </c>
      <c r="DZ22" s="4">
        <f t="shared" si="18"/>
        <v>476544</v>
      </c>
      <c r="EA22" s="4">
        <f>SUM(DN22:DY22)</f>
        <v>4642933.8402980631</v>
      </c>
      <c r="EB22" s="4"/>
      <c r="EC22" s="4">
        <f>SUM(DN22,DR22:DT22)</f>
        <v>3337643</v>
      </c>
      <c r="ED22" s="4">
        <f>EC22/E22</f>
        <v>10943.091803278689</v>
      </c>
      <c r="EE22" s="4"/>
      <c r="EF22" s="4"/>
    </row>
    <row r="23" spans="1:136" x14ac:dyDescent="0.2">
      <c r="A23" s="7">
        <v>247</v>
      </c>
      <c r="B23" s="6" t="s">
        <v>258</v>
      </c>
      <c r="C23" t="s">
        <v>351</v>
      </c>
      <c r="D23">
        <v>7</v>
      </c>
      <c r="E23" s="10">
        <v>232</v>
      </c>
      <c r="F23" s="9">
        <v>0.79300000000000004</v>
      </c>
      <c r="G23">
        <v>184</v>
      </c>
      <c r="H23" s="4">
        <v>195277</v>
      </c>
      <c r="I23" s="4">
        <v>112569</v>
      </c>
      <c r="J23" s="4"/>
      <c r="K23" s="4"/>
      <c r="L23" s="4"/>
      <c r="M23" s="4">
        <v>45440</v>
      </c>
      <c r="N23" s="4">
        <v>67876</v>
      </c>
      <c r="O23" s="4"/>
      <c r="P23" s="4"/>
      <c r="Q23" s="4"/>
      <c r="R23" s="4"/>
      <c r="S23" s="4">
        <v>78183</v>
      </c>
      <c r="T23" s="4">
        <v>60194</v>
      </c>
      <c r="U23" s="4">
        <v>50595</v>
      </c>
      <c r="V23" s="4">
        <v>56285</v>
      </c>
      <c r="W23" s="49">
        <v>337707</v>
      </c>
      <c r="X23" s="4"/>
      <c r="Y23" s="4">
        <v>112569</v>
      </c>
      <c r="Z23" s="4"/>
      <c r="AA23" s="4">
        <v>225138</v>
      </c>
      <c r="AB23" s="4">
        <f>112464</f>
        <v>112464</v>
      </c>
      <c r="AC23" s="4">
        <v>74976</v>
      </c>
      <c r="AD23" s="4">
        <v>1238259</v>
      </c>
      <c r="AE23" s="4"/>
      <c r="AF23" s="4">
        <v>112569</v>
      </c>
      <c r="AG23" s="4">
        <v>112569</v>
      </c>
      <c r="AH23" s="4">
        <v>675414</v>
      </c>
      <c r="AI23" s="4">
        <v>149952</v>
      </c>
      <c r="AJ23" s="4"/>
      <c r="AK23" s="4"/>
      <c r="AL23" s="4"/>
      <c r="AM23" s="4">
        <v>5628</v>
      </c>
      <c r="AN23" s="4"/>
      <c r="AO23" s="4"/>
      <c r="AP23" s="4"/>
      <c r="AQ23" s="4">
        <v>27200</v>
      </c>
      <c r="AR23" s="4">
        <v>27200</v>
      </c>
      <c r="AS23" s="4">
        <v>10200</v>
      </c>
      <c r="AT23" s="4"/>
      <c r="AU23" s="4"/>
      <c r="AV23" s="4"/>
      <c r="AW23" s="4">
        <v>103523</v>
      </c>
      <c r="AX23" s="4">
        <v>1673</v>
      </c>
      <c r="AY23" s="4"/>
      <c r="AZ23" s="4"/>
      <c r="BA23" s="4"/>
      <c r="BB23" s="4"/>
      <c r="BC23" s="4"/>
      <c r="BD23" s="4">
        <v>112569</v>
      </c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>
        <v>111844</v>
      </c>
      <c r="BV23" s="4"/>
      <c r="BW23" s="4"/>
      <c r="BX23" s="4"/>
      <c r="BY23" s="4">
        <v>7404</v>
      </c>
      <c r="BZ23" s="4">
        <v>1334</v>
      </c>
      <c r="CA23" s="4">
        <v>1160</v>
      </c>
      <c r="CB23" s="4">
        <v>1160</v>
      </c>
      <c r="CC23" s="4">
        <v>1334</v>
      </c>
      <c r="CD23" s="4">
        <v>4640</v>
      </c>
      <c r="CE23" s="4"/>
      <c r="CF23" s="4"/>
      <c r="CG23" s="4"/>
      <c r="CH23" s="4"/>
      <c r="CI23" s="4"/>
      <c r="CJ23" s="4"/>
      <c r="CK23" s="4"/>
      <c r="CL23" s="4"/>
      <c r="CM23" s="4">
        <v>23200</v>
      </c>
      <c r="CN23" s="4">
        <v>61553</v>
      </c>
      <c r="CO23" s="4">
        <v>4373</v>
      </c>
      <c r="CP23" s="4"/>
      <c r="CQ23" s="4"/>
      <c r="CR23" s="4">
        <v>13859</v>
      </c>
      <c r="CS23" s="4"/>
      <c r="CT23" s="4"/>
      <c r="CU23" s="4">
        <v>21450</v>
      </c>
      <c r="CV23" s="4"/>
      <c r="CW23" s="4">
        <v>47495</v>
      </c>
      <c r="CX23" s="4">
        <v>112569</v>
      </c>
      <c r="CY23" s="4"/>
      <c r="CZ23" s="4"/>
      <c r="DA23" s="4"/>
      <c r="DB23" s="4"/>
      <c r="DC23" s="4"/>
      <c r="DD23" s="4"/>
      <c r="DE23" s="4">
        <v>112065</v>
      </c>
      <c r="DF23" s="4">
        <f t="shared" si="2"/>
        <v>4519404</v>
      </c>
      <c r="DG23" s="4">
        <f t="shared" si="3"/>
        <v>4631469</v>
      </c>
      <c r="DH23" s="4">
        <f t="shared" si="4"/>
        <v>2621029</v>
      </c>
      <c r="DI23" s="4">
        <f>VLOOKUP(A23,'[1]Combined_Merged google doc'!$B$2:$S$119,18,FALSE)</f>
        <v>432160</v>
      </c>
      <c r="DJ23" s="4">
        <f t="shared" si="5"/>
        <v>64600</v>
      </c>
      <c r="DK23" s="4">
        <f t="shared" si="6"/>
        <v>141423</v>
      </c>
      <c r="DL23" s="4">
        <f t="shared" si="7"/>
        <v>226137</v>
      </c>
      <c r="DM23" s="9">
        <f t="shared" si="8"/>
        <v>0.52327147352832282</v>
      </c>
      <c r="DN23" s="4">
        <f>SUM(H23:Q23,S23:W23,Y23:AD23,AU23,AZ23:BA23,BK23:BL23,BP23:BQ23,BS23:BT23,BV23:BW23,BZ23:CD23,CF23,CH23:CO23,CR23:CT23,CV23,CX23:DD23)-DL23</f>
        <v>2766577</v>
      </c>
      <c r="DO23" s="4">
        <f t="shared" si="9"/>
        <v>1050504</v>
      </c>
      <c r="DP23" s="4">
        <f t="shared" si="10"/>
        <v>5628</v>
      </c>
      <c r="DQ23" s="4">
        <f t="shared" si="11"/>
        <v>105196</v>
      </c>
      <c r="DR23" s="4">
        <f t="shared" si="12"/>
        <v>0</v>
      </c>
      <c r="DS23" s="4">
        <f t="shared" si="1"/>
        <v>0</v>
      </c>
      <c r="DT23" s="4">
        <f t="shared" si="13"/>
        <v>47495</v>
      </c>
      <c r="DU23" s="4">
        <f t="shared" si="14"/>
        <v>111844</v>
      </c>
      <c r="DV23" s="4">
        <f t="shared" si="15"/>
        <v>226137</v>
      </c>
      <c r="DW23" s="9">
        <f>DV23/DZ23</f>
        <v>0.52327147352832282</v>
      </c>
      <c r="DX23" s="4">
        <f t="shared" si="16"/>
        <v>64600</v>
      </c>
      <c r="DY23" s="4">
        <f t="shared" si="17"/>
        <v>141423</v>
      </c>
      <c r="DZ23" s="4">
        <f t="shared" si="18"/>
        <v>432160</v>
      </c>
      <c r="EA23" s="4">
        <f>SUM(DN23:DY23)</f>
        <v>4519404.5232714731</v>
      </c>
      <c r="EB23" s="4"/>
      <c r="EC23" s="4">
        <f>SUM(DN23,DR23:DT23)</f>
        <v>2814072</v>
      </c>
      <c r="ED23" s="4">
        <f>EC23/E23</f>
        <v>12129.620689655172</v>
      </c>
      <c r="EF23" s="4"/>
    </row>
    <row r="24" spans="1:136" x14ac:dyDescent="0.2">
      <c r="A24" s="7">
        <v>360</v>
      </c>
      <c r="B24" s="6" t="s">
        <v>35</v>
      </c>
      <c r="C24" t="s">
        <v>354</v>
      </c>
      <c r="D24">
        <v>6</v>
      </c>
      <c r="E24" s="10">
        <v>355</v>
      </c>
      <c r="F24" s="9">
        <v>0.189</v>
      </c>
      <c r="G24">
        <v>67</v>
      </c>
      <c r="H24" s="4">
        <v>195277</v>
      </c>
      <c r="I24" s="4">
        <v>112569</v>
      </c>
      <c r="J24" s="4">
        <v>31306</v>
      </c>
      <c r="K24" s="4">
        <v>112569</v>
      </c>
      <c r="L24" s="4"/>
      <c r="M24" s="4">
        <v>90879</v>
      </c>
      <c r="N24" s="4">
        <v>67876</v>
      </c>
      <c r="O24" s="4"/>
      <c r="P24" s="4"/>
      <c r="Q24" s="4"/>
      <c r="R24" s="4"/>
      <c r="S24" s="4">
        <v>78183</v>
      </c>
      <c r="T24" s="4">
        <v>60194</v>
      </c>
      <c r="U24" s="4">
        <v>101190</v>
      </c>
      <c r="V24" s="4">
        <v>112569</v>
      </c>
      <c r="W24" s="49">
        <v>337707</v>
      </c>
      <c r="X24" s="4"/>
      <c r="Y24" s="4"/>
      <c r="Z24" s="4">
        <v>900552</v>
      </c>
      <c r="AA24" s="4"/>
      <c r="AB24" s="4">
        <v>299904</v>
      </c>
      <c r="AC24" s="4">
        <v>74976</v>
      </c>
      <c r="AD24" s="4">
        <v>1598480</v>
      </c>
      <c r="AE24" s="4"/>
      <c r="AF24" s="4">
        <v>112569</v>
      </c>
      <c r="AG24" s="4">
        <v>112569</v>
      </c>
      <c r="AH24" s="4">
        <v>450276</v>
      </c>
      <c r="AI24" s="4"/>
      <c r="AJ24" s="4"/>
      <c r="AK24" s="4"/>
      <c r="AL24" s="4">
        <v>112569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>
        <v>8875</v>
      </c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>
        <v>225138</v>
      </c>
      <c r="BR24" s="4"/>
      <c r="BS24" s="4">
        <v>23000</v>
      </c>
      <c r="BT24" s="4"/>
      <c r="BU24" s="4">
        <v>167765</v>
      </c>
      <c r="BV24" s="4">
        <v>100000</v>
      </c>
      <c r="BW24" s="4"/>
      <c r="BX24" s="4"/>
      <c r="BY24" s="4"/>
      <c r="BZ24" s="4">
        <v>2286</v>
      </c>
      <c r="CA24" s="4">
        <v>2130</v>
      </c>
      <c r="CB24" s="4">
        <v>2130</v>
      </c>
      <c r="CC24" s="4">
        <v>2450</v>
      </c>
      <c r="CD24" s="4">
        <v>7100</v>
      </c>
      <c r="CE24" s="4"/>
      <c r="CF24" s="4"/>
      <c r="CG24" s="4"/>
      <c r="CH24" s="4"/>
      <c r="CI24" s="4"/>
      <c r="CJ24" s="4"/>
      <c r="CK24" s="4"/>
      <c r="CL24" s="4"/>
      <c r="CM24" s="4">
        <v>35500</v>
      </c>
      <c r="CN24" s="4">
        <v>85127</v>
      </c>
      <c r="CO24" s="4">
        <v>4777</v>
      </c>
      <c r="CP24" s="4"/>
      <c r="CQ24" s="4"/>
      <c r="CR24" s="4"/>
      <c r="CS24" s="4"/>
      <c r="CT24" s="4"/>
      <c r="CU24" s="4">
        <v>8550</v>
      </c>
      <c r="CV24" s="4"/>
      <c r="CW24" s="4"/>
      <c r="CX24" s="4"/>
      <c r="CY24" s="4"/>
      <c r="CZ24" s="4"/>
      <c r="DA24" s="4"/>
      <c r="DB24" s="4"/>
      <c r="DC24" s="4"/>
      <c r="DD24" s="4"/>
      <c r="DE24" s="4">
        <v>5009</v>
      </c>
      <c r="DF24" s="4">
        <f t="shared" si="2"/>
        <v>5637042</v>
      </c>
      <c r="DG24" s="4">
        <f t="shared" si="3"/>
        <v>5642051</v>
      </c>
      <c r="DH24" s="4">
        <f t="shared" si="4"/>
        <v>4311733</v>
      </c>
      <c r="DI24" s="4">
        <f>VLOOKUP(A24,'[1]Combined_Merged google doc'!$B$2:$S$119,18,FALSE)</f>
        <v>156152</v>
      </c>
      <c r="DJ24" s="4">
        <f t="shared" si="5"/>
        <v>0</v>
      </c>
      <c r="DK24" s="4">
        <f t="shared" si="6"/>
        <v>8550</v>
      </c>
      <c r="DL24" s="4">
        <f t="shared" si="7"/>
        <v>147602</v>
      </c>
      <c r="DM24" s="9">
        <f t="shared" si="8"/>
        <v>0.94524565807674577</v>
      </c>
      <c r="DN24" s="4">
        <f>SUM(H24:Q24,S24:W24,Y24:AD24,AU24,AZ24:BA24,BK24:BL24,BP24:BQ24,BS24:BT24,BV24:BW24,BZ24:CD24,CF24,CH24:CO24,CR24:CT24,CV24,CX24:DD24)-DL24</f>
        <v>4516267</v>
      </c>
      <c r="DO24" s="4">
        <f t="shared" si="9"/>
        <v>675414</v>
      </c>
      <c r="DP24" s="4">
        <f t="shared" si="10"/>
        <v>112569</v>
      </c>
      <c r="DQ24" s="4">
        <f t="shared" si="11"/>
        <v>8875</v>
      </c>
      <c r="DR24" s="4">
        <f t="shared" si="12"/>
        <v>0</v>
      </c>
      <c r="DS24" s="4">
        <f t="shared" si="1"/>
        <v>0</v>
      </c>
      <c r="DT24" s="4">
        <f t="shared" si="13"/>
        <v>0</v>
      </c>
      <c r="DU24" s="4">
        <f t="shared" si="14"/>
        <v>167765</v>
      </c>
      <c r="DV24" s="4">
        <f t="shared" si="15"/>
        <v>147602</v>
      </c>
      <c r="DW24" s="9">
        <f>DV24/DZ24</f>
        <v>0.94524565807674577</v>
      </c>
      <c r="DX24" s="4">
        <f t="shared" si="16"/>
        <v>0</v>
      </c>
      <c r="DY24" s="4">
        <f t="shared" si="17"/>
        <v>8550</v>
      </c>
      <c r="DZ24" s="4">
        <f t="shared" si="18"/>
        <v>156152</v>
      </c>
      <c r="EA24" s="4">
        <f>SUM(DN24:DY24)</f>
        <v>5637042.945245658</v>
      </c>
      <c r="EB24" s="4"/>
      <c r="EC24" s="4">
        <f>SUM(DN24,DR24:DT24)</f>
        <v>4516267</v>
      </c>
      <c r="ED24" s="4">
        <f>EC24/E24</f>
        <v>12721.878873239437</v>
      </c>
      <c r="EE24" s="4"/>
      <c r="EF24" s="4"/>
    </row>
    <row r="25" spans="1:136" x14ac:dyDescent="0.2">
      <c r="A25" s="7">
        <v>454</v>
      </c>
      <c r="B25" s="6" t="s">
        <v>260</v>
      </c>
      <c r="C25" t="s">
        <v>356</v>
      </c>
      <c r="D25">
        <v>1</v>
      </c>
      <c r="E25" s="10">
        <v>640</v>
      </c>
      <c r="F25" s="9">
        <v>0.79400000000000004</v>
      </c>
      <c r="G25">
        <v>508</v>
      </c>
      <c r="H25" s="4">
        <v>195277</v>
      </c>
      <c r="I25" s="4">
        <v>112569</v>
      </c>
      <c r="J25" s="4">
        <v>328711</v>
      </c>
      <c r="K25" s="4">
        <v>112569</v>
      </c>
      <c r="L25" s="4">
        <v>254496</v>
      </c>
      <c r="M25" s="4">
        <v>90879</v>
      </c>
      <c r="N25" s="4">
        <v>67876</v>
      </c>
      <c r="O25" s="4">
        <v>81022</v>
      </c>
      <c r="P25" s="4">
        <v>56854</v>
      </c>
      <c r="Q25" s="4">
        <v>69509</v>
      </c>
      <c r="R25" s="4"/>
      <c r="S25" s="4">
        <v>78183</v>
      </c>
      <c r="T25" s="4">
        <v>60194</v>
      </c>
      <c r="U25" s="4">
        <v>404760</v>
      </c>
      <c r="V25" s="4">
        <v>112569</v>
      </c>
      <c r="W25" s="49"/>
      <c r="X25" s="4"/>
      <c r="Y25" s="4"/>
      <c r="Z25" s="4"/>
      <c r="AA25" s="4"/>
      <c r="AB25" s="4"/>
      <c r="AC25" s="4"/>
      <c r="AD25" s="4">
        <f>3647236-AE25</f>
        <v>3001840.4000000004</v>
      </c>
      <c r="AE25" s="4">
        <f>'pdf DetailxSch Pos'!AE25*'pdf DetailxSch Pos'!AE$123</f>
        <v>645395.59999999974</v>
      </c>
      <c r="AF25" s="4">
        <v>112569</v>
      </c>
      <c r="AG25" s="4">
        <v>562845</v>
      </c>
      <c r="AH25" s="4">
        <v>2476518</v>
      </c>
      <c r="AI25" s="4">
        <v>487344</v>
      </c>
      <c r="AJ25" s="4">
        <v>110030</v>
      </c>
      <c r="AK25" s="4"/>
      <c r="AL25" s="4">
        <v>1463397</v>
      </c>
      <c r="AM25" s="4"/>
      <c r="AN25" s="4"/>
      <c r="AO25" s="4"/>
      <c r="AP25" s="4">
        <v>254496</v>
      </c>
      <c r="AQ25" s="4"/>
      <c r="AR25" s="4"/>
      <c r="AS25" s="4"/>
      <c r="AT25" s="4">
        <v>65000</v>
      </c>
      <c r="AU25" s="4"/>
      <c r="AV25" s="4"/>
      <c r="AW25" s="4">
        <v>285584</v>
      </c>
      <c r="AX25" s="4">
        <v>4614</v>
      </c>
      <c r="AY25" s="4"/>
      <c r="AZ25" s="4"/>
      <c r="BA25" s="4"/>
      <c r="BB25" s="4">
        <v>156529</v>
      </c>
      <c r="BC25" s="4"/>
      <c r="BD25" s="4"/>
      <c r="BE25" s="4"/>
      <c r="BF25" s="4">
        <v>156529</v>
      </c>
      <c r="BG25" s="4">
        <v>14216</v>
      </c>
      <c r="BH25" s="4">
        <v>11000</v>
      </c>
      <c r="BI25" s="4">
        <v>32000</v>
      </c>
      <c r="BJ25" s="4"/>
      <c r="BK25" s="4">
        <v>225138</v>
      </c>
      <c r="BL25" s="4"/>
      <c r="BM25" s="4">
        <v>144306</v>
      </c>
      <c r="BN25" s="4"/>
      <c r="BO25" s="4"/>
      <c r="BP25" s="4">
        <v>112569</v>
      </c>
      <c r="BQ25" s="4">
        <v>225138</v>
      </c>
      <c r="BR25" s="4"/>
      <c r="BS25" s="4">
        <v>23000</v>
      </c>
      <c r="BT25" s="4">
        <v>5000</v>
      </c>
      <c r="BU25" s="4">
        <v>676216</v>
      </c>
      <c r="BV25" s="4">
        <v>100000</v>
      </c>
      <c r="BW25" s="4">
        <v>117087</v>
      </c>
      <c r="BX25" s="4">
        <v>75000</v>
      </c>
      <c r="BY25" s="4">
        <v>20358</v>
      </c>
      <c r="BZ25" s="4">
        <v>14138</v>
      </c>
      <c r="CA25" s="4">
        <v>8510</v>
      </c>
      <c r="CB25" s="4">
        <v>8510</v>
      </c>
      <c r="CC25" s="4">
        <v>17066</v>
      </c>
      <c r="CD25" s="4">
        <v>12800</v>
      </c>
      <c r="CE25" s="4">
        <v>117087</v>
      </c>
      <c r="CF25" s="4"/>
      <c r="CG25" s="4"/>
      <c r="CH25" s="4"/>
      <c r="CI25" s="4"/>
      <c r="CJ25" s="4"/>
      <c r="CK25" s="4">
        <v>5000</v>
      </c>
      <c r="CL25" s="4">
        <v>113946</v>
      </c>
      <c r="CM25" s="4">
        <v>64000</v>
      </c>
      <c r="CN25" s="4">
        <v>192687</v>
      </c>
      <c r="CO25" s="4">
        <v>17336</v>
      </c>
      <c r="CP25" s="4"/>
      <c r="CQ25" s="4"/>
      <c r="CR25" s="4"/>
      <c r="CS25" s="4"/>
      <c r="CT25" s="4"/>
      <c r="CU25" s="4">
        <v>58125</v>
      </c>
      <c r="CV25" s="4"/>
      <c r="CW25" s="4">
        <v>1207628</v>
      </c>
      <c r="CX25" s="4"/>
      <c r="CY25" s="4"/>
      <c r="CZ25" s="4"/>
      <c r="DA25" s="4"/>
      <c r="DB25" s="4"/>
      <c r="DC25" s="4"/>
      <c r="DD25" s="4"/>
      <c r="DE25" s="4">
        <v>-151</v>
      </c>
      <c r="DF25" s="4">
        <f t="shared" si="2"/>
        <v>15426020</v>
      </c>
      <c r="DG25" s="4">
        <f t="shared" si="3"/>
        <v>15425869</v>
      </c>
      <c r="DH25" s="4">
        <f t="shared" si="4"/>
        <v>5402012.4000000004</v>
      </c>
      <c r="DI25" s="4">
        <f>VLOOKUP(A25,'[1]Combined_Merged google doc'!$B$2:$S$119,18,FALSE)</f>
        <v>1189024</v>
      </c>
      <c r="DJ25" s="4">
        <f t="shared" si="5"/>
        <v>65000</v>
      </c>
      <c r="DK25" s="4">
        <f t="shared" si="6"/>
        <v>1355545.5999999996</v>
      </c>
      <c r="DL25" s="4">
        <f t="shared" si="7"/>
        <v>-231521.59999999963</v>
      </c>
      <c r="DM25" s="9">
        <f t="shared" si="8"/>
        <v>-0.19471566595796186</v>
      </c>
      <c r="DN25" s="4">
        <f>SUM(H25:Q25,S25:W25,Y25:AD25,AU25,AZ25:BA25,BK25:BL25,BP25:BQ25,BS25:BT25,BV25:BW25,BZ25:CD25,CF25,CH25:CO25,CR25:CT25,CV25,CX25:DD25)-DL25</f>
        <v>6520755</v>
      </c>
      <c r="DO25" s="4">
        <f t="shared" si="9"/>
        <v>3749306</v>
      </c>
      <c r="DP25" s="4">
        <f t="shared" si="10"/>
        <v>1717893</v>
      </c>
      <c r="DQ25" s="4">
        <f t="shared" si="11"/>
        <v>365198</v>
      </c>
      <c r="DR25" s="4">
        <f t="shared" si="12"/>
        <v>0</v>
      </c>
      <c r="DS25" s="4">
        <f t="shared" si="1"/>
        <v>0</v>
      </c>
      <c r="DT25" s="4">
        <f t="shared" si="13"/>
        <v>1207628</v>
      </c>
      <c r="DU25" s="4">
        <f t="shared" si="14"/>
        <v>676216</v>
      </c>
      <c r="DV25" s="4">
        <f t="shared" si="15"/>
        <v>-231521.59999999963</v>
      </c>
      <c r="DW25" s="44">
        <f>DV25/DZ25</f>
        <v>-0.19471566595796186</v>
      </c>
      <c r="DX25" s="4">
        <f t="shared" si="16"/>
        <v>65000</v>
      </c>
      <c r="DY25" s="4">
        <f t="shared" si="17"/>
        <v>1355545.5999999996</v>
      </c>
      <c r="DZ25" s="4">
        <f t="shared" si="18"/>
        <v>1189024</v>
      </c>
      <c r="EA25" s="4">
        <f>SUM(DN25:DY25)</f>
        <v>15426019.805284334</v>
      </c>
      <c r="EB25" s="4"/>
      <c r="EC25" s="4">
        <f>SUM(DN25,DR25:DT25)</f>
        <v>7728383</v>
      </c>
      <c r="ED25" s="4">
        <f>EC25/E25</f>
        <v>12075.598437500001</v>
      </c>
      <c r="EE25" s="4"/>
      <c r="EF25" s="4"/>
    </row>
    <row r="26" spans="1:136" x14ac:dyDescent="0.2">
      <c r="A26" s="7">
        <v>224</v>
      </c>
      <c r="B26" s="6" t="s">
        <v>261</v>
      </c>
      <c r="C26" t="s">
        <v>351</v>
      </c>
      <c r="D26">
        <v>1</v>
      </c>
      <c r="E26" s="10">
        <v>300</v>
      </c>
      <c r="F26" s="9">
        <v>0.437</v>
      </c>
      <c r="G26">
        <v>131</v>
      </c>
      <c r="H26" s="4">
        <v>195277</v>
      </c>
      <c r="I26" s="4">
        <v>112569</v>
      </c>
      <c r="J26" s="4">
        <v>125223</v>
      </c>
      <c r="K26" s="4"/>
      <c r="L26" s="4"/>
      <c r="M26" s="4">
        <v>90879</v>
      </c>
      <c r="N26" s="4">
        <v>67876</v>
      </c>
      <c r="O26" s="4"/>
      <c r="P26" s="4"/>
      <c r="Q26" s="4"/>
      <c r="R26" s="4"/>
      <c r="S26" s="4">
        <v>78183</v>
      </c>
      <c r="T26" s="4">
        <v>60194</v>
      </c>
      <c r="U26" s="4">
        <v>101190</v>
      </c>
      <c r="V26" s="4">
        <v>112569</v>
      </c>
      <c r="W26" s="49">
        <f>506561-X26</f>
        <v>337707</v>
      </c>
      <c r="X26" s="4">
        <v>168854</v>
      </c>
      <c r="Y26" s="4">
        <v>225138</v>
      </c>
      <c r="Z26" s="4">
        <v>112569</v>
      </c>
      <c r="AA26" s="4">
        <v>225138</v>
      </c>
      <c r="AB26" s="4">
        <v>187440</v>
      </c>
      <c r="AC26" s="4">
        <v>74976</v>
      </c>
      <c r="AD26" s="4">
        <v>1350828</v>
      </c>
      <c r="AE26" s="4"/>
      <c r="AF26" s="4">
        <v>112569</v>
      </c>
      <c r="AG26" s="4">
        <v>112569</v>
      </c>
      <c r="AH26" s="4">
        <v>450276</v>
      </c>
      <c r="AI26" s="4"/>
      <c r="AJ26" s="4"/>
      <c r="AK26" s="4"/>
      <c r="AL26" s="4">
        <v>337707</v>
      </c>
      <c r="AM26" s="4"/>
      <c r="AN26" s="4"/>
      <c r="AO26" s="4"/>
      <c r="AP26" s="4"/>
      <c r="AQ26" s="4">
        <v>40800</v>
      </c>
      <c r="AR26" s="4">
        <v>40800</v>
      </c>
      <c r="AS26" s="4">
        <v>10200</v>
      </c>
      <c r="AT26" s="4"/>
      <c r="AU26" s="4"/>
      <c r="AV26" s="4"/>
      <c r="AW26" s="4">
        <v>133865</v>
      </c>
      <c r="AX26" s="4">
        <v>2163</v>
      </c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>
        <v>55922</v>
      </c>
      <c r="BV26" s="4"/>
      <c r="BW26" s="4"/>
      <c r="BX26" s="4"/>
      <c r="BY26" s="4">
        <v>2611</v>
      </c>
      <c r="BZ26" s="4">
        <v>1725</v>
      </c>
      <c r="CA26" s="4">
        <v>1500</v>
      </c>
      <c r="CB26" s="4">
        <v>1500</v>
      </c>
      <c r="CC26" s="4">
        <v>1725</v>
      </c>
      <c r="CD26" s="4">
        <v>6000</v>
      </c>
      <c r="CE26" s="4"/>
      <c r="CF26" s="4"/>
      <c r="CG26" s="4"/>
      <c r="CH26" s="4"/>
      <c r="CI26" s="4"/>
      <c r="CJ26" s="4"/>
      <c r="CK26" s="4"/>
      <c r="CL26" s="4"/>
      <c r="CM26" s="4">
        <v>30000</v>
      </c>
      <c r="CN26" s="4">
        <v>74700</v>
      </c>
      <c r="CO26" s="4">
        <v>4806</v>
      </c>
      <c r="CP26" s="4"/>
      <c r="CQ26" s="4"/>
      <c r="CR26" s="4"/>
      <c r="CS26" s="4"/>
      <c r="CT26" s="4"/>
      <c r="CU26" s="4">
        <v>14575</v>
      </c>
      <c r="CV26" s="4"/>
      <c r="CW26" s="4">
        <v>208304</v>
      </c>
      <c r="CX26" s="4"/>
      <c r="CY26" s="4"/>
      <c r="CZ26" s="4"/>
      <c r="DA26" s="4"/>
      <c r="DB26" s="4"/>
      <c r="DC26" s="4"/>
      <c r="DD26" s="4"/>
      <c r="DE26" s="4">
        <v>8</v>
      </c>
      <c r="DF26" s="4">
        <f t="shared" si="2"/>
        <v>5270927</v>
      </c>
      <c r="DG26" s="4">
        <f t="shared" si="3"/>
        <v>5270935</v>
      </c>
      <c r="DH26" s="4">
        <f t="shared" si="4"/>
        <v>3227576</v>
      </c>
      <c r="DI26" s="4">
        <f>VLOOKUP(A26,'[1]Combined_Merged google doc'!$B$2:$S$119,18,FALSE)</f>
        <v>306016</v>
      </c>
      <c r="DJ26" s="4">
        <f t="shared" si="5"/>
        <v>91800</v>
      </c>
      <c r="DK26" s="4">
        <f t="shared" si="6"/>
        <v>186040</v>
      </c>
      <c r="DL26" s="4">
        <f t="shared" si="7"/>
        <v>28176</v>
      </c>
      <c r="DM26" s="9">
        <f t="shared" si="8"/>
        <v>9.2073617065774341E-2</v>
      </c>
      <c r="DN26" s="4">
        <f>SUM(H26:Q26,S26:W26,Y26:AD26,AU26,AZ26:BA26,BK26:BL26,BP26:BQ26,BS26:BT26,BV26:BW26,BZ26:CD26,CF26,CH26:CO26,CR26:CT26,CV26,CX26:DD26)-DL26</f>
        <v>3551536</v>
      </c>
      <c r="DO26" s="4">
        <f t="shared" si="9"/>
        <v>675414</v>
      </c>
      <c r="DP26" s="4">
        <f t="shared" si="10"/>
        <v>337707</v>
      </c>
      <c r="DQ26" s="4">
        <f t="shared" si="11"/>
        <v>136028</v>
      </c>
      <c r="DR26" s="4">
        <f t="shared" si="12"/>
        <v>0</v>
      </c>
      <c r="DS26" s="4">
        <f t="shared" si="1"/>
        <v>0</v>
      </c>
      <c r="DT26" s="4">
        <f t="shared" si="13"/>
        <v>208304</v>
      </c>
      <c r="DU26" s="4">
        <f t="shared" si="14"/>
        <v>55922</v>
      </c>
      <c r="DV26" s="4">
        <f t="shared" si="15"/>
        <v>28176</v>
      </c>
      <c r="DW26" s="9">
        <f>DV26/DZ26</f>
        <v>9.2073617065774341E-2</v>
      </c>
      <c r="DX26" s="4">
        <f t="shared" si="16"/>
        <v>91800</v>
      </c>
      <c r="DY26" s="4">
        <f t="shared" si="17"/>
        <v>186040</v>
      </c>
      <c r="DZ26" s="4">
        <f t="shared" si="18"/>
        <v>306016</v>
      </c>
      <c r="EA26" s="4">
        <f>SUM(DN26:DY26)</f>
        <v>5270927.0920736175</v>
      </c>
      <c r="EB26" s="4"/>
      <c r="EC26" s="4">
        <f>SUM(DN26,DR26:DT26)</f>
        <v>3759840</v>
      </c>
      <c r="ED26" s="4">
        <f>EC26/E26</f>
        <v>12532.8</v>
      </c>
      <c r="EE26" s="4"/>
      <c r="EF26" s="4"/>
    </row>
    <row r="27" spans="1:136" x14ac:dyDescent="0.2">
      <c r="A27" s="7">
        <v>442</v>
      </c>
      <c r="B27" s="6" t="s">
        <v>262</v>
      </c>
      <c r="C27" t="s">
        <v>356</v>
      </c>
      <c r="D27">
        <v>1</v>
      </c>
      <c r="E27" s="10">
        <v>1500</v>
      </c>
      <c r="F27" s="9">
        <v>0.56399999999999995</v>
      </c>
      <c r="G27">
        <v>846</v>
      </c>
      <c r="H27" s="4">
        <v>195277</v>
      </c>
      <c r="I27" s="4">
        <v>112569</v>
      </c>
      <c r="J27" s="4">
        <v>782645</v>
      </c>
      <c r="K27" s="4">
        <v>146340</v>
      </c>
      <c r="L27" s="4">
        <v>508992</v>
      </c>
      <c r="M27" s="4">
        <v>90879</v>
      </c>
      <c r="N27" s="4">
        <v>67876</v>
      </c>
      <c r="O27" s="4">
        <v>192428</v>
      </c>
      <c r="P27" s="4">
        <v>56854</v>
      </c>
      <c r="Q27" s="4">
        <v>69509</v>
      </c>
      <c r="R27" s="4"/>
      <c r="S27" s="4">
        <v>78183</v>
      </c>
      <c r="T27" s="4">
        <v>60194</v>
      </c>
      <c r="U27" s="4">
        <v>505950</v>
      </c>
      <c r="V27" s="4">
        <v>112569</v>
      </c>
      <c r="W27" s="49"/>
      <c r="X27" s="4"/>
      <c r="Y27" s="4"/>
      <c r="Z27" s="4"/>
      <c r="AA27" s="4"/>
      <c r="AB27" s="4"/>
      <c r="AC27" s="4"/>
      <c r="AD27" s="4">
        <f>7249444-AE27</f>
        <v>7035562.8999999994</v>
      </c>
      <c r="AE27" s="4">
        <f>'pdf DetailxSch Pos'!AE27*'pdf DetailxSch Pos'!AE$123</f>
        <v>213881.10000000065</v>
      </c>
      <c r="AF27" s="4">
        <v>337707</v>
      </c>
      <c r="AG27" s="4">
        <v>562845</v>
      </c>
      <c r="AH27" s="4">
        <v>2589087</v>
      </c>
      <c r="AI27" s="4">
        <v>37488</v>
      </c>
      <c r="AJ27" s="4"/>
      <c r="AK27" s="4"/>
      <c r="AL27" s="4">
        <v>3039363</v>
      </c>
      <c r="AM27" s="4"/>
      <c r="AN27" s="4">
        <v>74976</v>
      </c>
      <c r="AO27" s="4"/>
      <c r="AP27" s="4">
        <v>636240</v>
      </c>
      <c r="AQ27" s="4"/>
      <c r="AR27" s="4"/>
      <c r="AS27" s="4"/>
      <c r="AT27" s="4">
        <v>80000</v>
      </c>
      <c r="AU27" s="4"/>
      <c r="AV27" s="4"/>
      <c r="AW27" s="4">
        <v>470291</v>
      </c>
      <c r="AX27" s="4">
        <v>7598</v>
      </c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>
        <v>43000</v>
      </c>
      <c r="BJ27" s="4">
        <v>18707</v>
      </c>
      <c r="BK27" s="4">
        <v>225138</v>
      </c>
      <c r="BL27" s="4"/>
      <c r="BM27" s="4">
        <v>288612</v>
      </c>
      <c r="BN27" s="4"/>
      <c r="BO27" s="4"/>
      <c r="BP27" s="4"/>
      <c r="BQ27" s="4">
        <v>337707</v>
      </c>
      <c r="BR27" s="4"/>
      <c r="BS27" s="4">
        <v>23000</v>
      </c>
      <c r="BT27" s="4">
        <v>5000</v>
      </c>
      <c r="BU27" s="4">
        <v>676216</v>
      </c>
      <c r="BV27" s="4">
        <v>100000</v>
      </c>
      <c r="BW27" s="4">
        <v>117087</v>
      </c>
      <c r="BX27" s="4"/>
      <c r="BY27" s="4">
        <v>16927</v>
      </c>
      <c r="BZ27" s="4">
        <v>33018</v>
      </c>
      <c r="CA27" s="4">
        <v>19915</v>
      </c>
      <c r="CB27" s="4">
        <v>19915</v>
      </c>
      <c r="CC27" s="4">
        <v>39859</v>
      </c>
      <c r="CD27" s="4">
        <v>30000</v>
      </c>
      <c r="CE27" s="4">
        <v>117087</v>
      </c>
      <c r="CF27" s="4"/>
      <c r="CG27" s="4"/>
      <c r="CH27" s="4"/>
      <c r="CI27" s="4"/>
      <c r="CJ27" s="4"/>
      <c r="CK27" s="4"/>
      <c r="CL27" s="4"/>
      <c r="CM27" s="4">
        <v>150000</v>
      </c>
      <c r="CN27" s="4">
        <v>292687</v>
      </c>
      <c r="CO27" s="4">
        <v>27976</v>
      </c>
      <c r="CP27" s="4"/>
      <c r="CQ27" s="4">
        <v>360000</v>
      </c>
      <c r="CR27" s="4"/>
      <c r="CS27" s="4"/>
      <c r="CT27" s="4"/>
      <c r="CU27" s="4">
        <v>67275</v>
      </c>
      <c r="CV27" s="4"/>
      <c r="CW27" s="4"/>
      <c r="CX27" s="4"/>
      <c r="CY27" s="4"/>
      <c r="CZ27" s="4"/>
      <c r="DA27" s="4"/>
      <c r="DB27" s="4"/>
      <c r="DC27" s="4"/>
      <c r="DD27" s="4"/>
      <c r="DE27" s="4">
        <f>117121</f>
        <v>117121</v>
      </c>
      <c r="DF27" s="4">
        <f t="shared" si="2"/>
        <v>21074430</v>
      </c>
      <c r="DG27" s="4">
        <f t="shared" si="3"/>
        <v>21191551</v>
      </c>
      <c r="DH27" s="4">
        <f t="shared" si="4"/>
        <v>10680233.899999999</v>
      </c>
      <c r="DI27" s="4">
        <f>VLOOKUP(A27,'[1]Combined_Merged google doc'!$B$2:$S$119,18,FALSE)</f>
        <v>1976256</v>
      </c>
      <c r="DJ27" s="4">
        <f t="shared" si="5"/>
        <v>80000</v>
      </c>
      <c r="DK27" s="4">
        <f t="shared" si="6"/>
        <v>765489.10000000068</v>
      </c>
      <c r="DL27" s="4">
        <f t="shared" si="7"/>
        <v>1130766.8999999994</v>
      </c>
      <c r="DM27" s="9">
        <f t="shared" si="8"/>
        <v>0.57217632735839863</v>
      </c>
      <c r="DN27" s="4">
        <f>SUM(H27:Q27,S27:W27,Y27:AD27,AU27,AZ27:BA27,BK27:BL27,BP27:BQ27,BS27:BT27,BV27:BW27,BZ27:CD27,CF27,CH27:CO27,CR27:CT27,CV27,CX27:DD27)-DL27</f>
        <v>10306363</v>
      </c>
      <c r="DO27" s="4">
        <f t="shared" si="9"/>
        <v>3527127</v>
      </c>
      <c r="DP27" s="4">
        <f t="shared" si="10"/>
        <v>3750579</v>
      </c>
      <c r="DQ27" s="4">
        <f t="shared" si="11"/>
        <v>477889</v>
      </c>
      <c r="DR27" s="4">
        <f t="shared" si="12"/>
        <v>360000</v>
      </c>
      <c r="DS27" s="4">
        <f t="shared" si="1"/>
        <v>0</v>
      </c>
      <c r="DT27" s="4">
        <f t="shared" si="13"/>
        <v>0</v>
      </c>
      <c r="DU27" s="4">
        <f t="shared" si="14"/>
        <v>676216</v>
      </c>
      <c r="DV27" s="4">
        <f t="shared" si="15"/>
        <v>1130766.8999999994</v>
      </c>
      <c r="DW27" s="9">
        <f>DV27/DZ27</f>
        <v>0.57217632735839863</v>
      </c>
      <c r="DX27" s="4">
        <f t="shared" si="16"/>
        <v>80000</v>
      </c>
      <c r="DY27" s="4">
        <f t="shared" si="17"/>
        <v>765489.10000000068</v>
      </c>
      <c r="DZ27" s="4">
        <f t="shared" si="18"/>
        <v>1976256</v>
      </c>
      <c r="EA27" s="4">
        <f>SUM(DN27:DY27)</f>
        <v>21074430.572176326</v>
      </c>
      <c r="EB27" s="4"/>
      <c r="EC27" s="4">
        <f>SUM(DN27,DR27:DT27)</f>
        <v>10666363</v>
      </c>
      <c r="ED27" s="4">
        <f>EC27/E27</f>
        <v>7110.9086666666662</v>
      </c>
      <c r="EE27" s="4"/>
      <c r="EF27" s="4"/>
    </row>
    <row r="28" spans="1:136" x14ac:dyDescent="0.2">
      <c r="A28" s="7">
        <v>455</v>
      </c>
      <c r="B28" s="6" t="s">
        <v>263</v>
      </c>
      <c r="C28" t="s">
        <v>352</v>
      </c>
      <c r="D28">
        <v>4</v>
      </c>
      <c r="E28" s="10">
        <v>696</v>
      </c>
      <c r="F28" s="9">
        <v>0.55600000000000005</v>
      </c>
      <c r="G28">
        <v>387</v>
      </c>
      <c r="H28" s="4">
        <v>195277</v>
      </c>
      <c r="I28" s="4">
        <v>112569</v>
      </c>
      <c r="J28" s="4">
        <v>360017</v>
      </c>
      <c r="K28" s="4"/>
      <c r="L28" s="4">
        <v>381744</v>
      </c>
      <c r="M28" s="4">
        <v>90879</v>
      </c>
      <c r="N28" s="4">
        <v>67876</v>
      </c>
      <c r="O28" s="4">
        <v>86086</v>
      </c>
      <c r="P28" s="4">
        <v>56854</v>
      </c>
      <c r="Q28" s="4">
        <v>69509</v>
      </c>
      <c r="R28" s="4"/>
      <c r="S28" s="4">
        <v>78183</v>
      </c>
      <c r="T28" s="4">
        <v>60194</v>
      </c>
      <c r="U28" s="4">
        <v>404760</v>
      </c>
      <c r="V28" s="4">
        <v>112569</v>
      </c>
      <c r="W28" s="49"/>
      <c r="X28" s="4"/>
      <c r="Y28" s="4"/>
      <c r="Z28" s="4"/>
      <c r="AA28" s="4"/>
      <c r="AB28" s="4"/>
      <c r="AC28" s="4"/>
      <c r="AD28" s="4">
        <f>4234846-AE28</f>
        <v>3264501.22</v>
      </c>
      <c r="AE28" s="4">
        <f>'pdf DetailxSch Pos'!AE28*'pdf DetailxSch Pos'!AE$123</f>
        <v>970344.77999999968</v>
      </c>
      <c r="AF28" s="4">
        <v>112569</v>
      </c>
      <c r="AG28" s="4">
        <v>337707</v>
      </c>
      <c r="AH28" s="4">
        <v>1463397</v>
      </c>
      <c r="AI28" s="4">
        <v>187440</v>
      </c>
      <c r="AJ28" s="4">
        <v>55015</v>
      </c>
      <c r="AK28" s="4"/>
      <c r="AL28" s="4">
        <v>787983</v>
      </c>
      <c r="AM28" s="4"/>
      <c r="AN28" s="4">
        <v>37488</v>
      </c>
      <c r="AO28" s="4"/>
      <c r="AP28" s="4">
        <v>127248</v>
      </c>
      <c r="AQ28" s="4"/>
      <c r="AR28" s="4"/>
      <c r="AS28" s="4"/>
      <c r="AT28" s="4">
        <v>60000</v>
      </c>
      <c r="AU28" s="4"/>
      <c r="AV28" s="4"/>
      <c r="AW28" s="4">
        <v>310572</v>
      </c>
      <c r="AX28" s="4">
        <v>5018</v>
      </c>
      <c r="AY28" s="4"/>
      <c r="AZ28" s="4"/>
      <c r="BA28" s="4"/>
      <c r="BB28" s="4"/>
      <c r="BC28" s="4"/>
      <c r="BD28" s="4"/>
      <c r="BE28" s="4"/>
      <c r="BF28" s="4">
        <v>156529</v>
      </c>
      <c r="BG28" s="4">
        <v>8416</v>
      </c>
      <c r="BH28" s="4">
        <v>16800</v>
      </c>
      <c r="BI28" s="4">
        <v>29000</v>
      </c>
      <c r="BJ28" s="4">
        <v>24641</v>
      </c>
      <c r="BK28" s="4">
        <v>225138</v>
      </c>
      <c r="BL28" s="4"/>
      <c r="BM28" s="4">
        <v>288612</v>
      </c>
      <c r="BN28" s="4">
        <v>117087</v>
      </c>
      <c r="BO28" s="4"/>
      <c r="BP28" s="4"/>
      <c r="BQ28" s="4"/>
      <c r="BR28" s="4"/>
      <c r="BS28" s="4"/>
      <c r="BT28" s="4"/>
      <c r="BU28" s="4">
        <v>376248</v>
      </c>
      <c r="BV28" s="4"/>
      <c r="BW28" s="4">
        <v>117087</v>
      </c>
      <c r="BX28" s="4">
        <v>75000</v>
      </c>
      <c r="BY28" s="4">
        <v>7745</v>
      </c>
      <c r="BZ28" s="4">
        <v>20010</v>
      </c>
      <c r="CA28" s="4">
        <v>10440</v>
      </c>
      <c r="CB28" s="4">
        <v>10440</v>
      </c>
      <c r="CC28" s="4">
        <v>24012</v>
      </c>
      <c r="CD28" s="4">
        <v>13920</v>
      </c>
      <c r="CE28" s="4">
        <v>117087</v>
      </c>
      <c r="CF28" s="4"/>
      <c r="CG28" s="4"/>
      <c r="CH28" s="4"/>
      <c r="CI28" s="4"/>
      <c r="CJ28" s="4">
        <v>144306</v>
      </c>
      <c r="CK28" s="4"/>
      <c r="CL28" s="4"/>
      <c r="CM28" s="4">
        <v>69600</v>
      </c>
      <c r="CN28" s="4">
        <v>155440</v>
      </c>
      <c r="CO28" s="4">
        <v>25319</v>
      </c>
      <c r="CP28" s="4"/>
      <c r="CQ28" s="4">
        <v>832710</v>
      </c>
      <c r="CR28" s="4"/>
      <c r="CS28" s="4"/>
      <c r="CT28" s="4"/>
      <c r="CU28" s="4">
        <v>12100</v>
      </c>
      <c r="CV28" s="4"/>
      <c r="CW28" s="4"/>
      <c r="CX28" s="4"/>
      <c r="CY28" s="4"/>
      <c r="CZ28" s="4"/>
      <c r="DA28" s="4"/>
      <c r="DB28" s="4"/>
      <c r="DC28" s="4"/>
      <c r="DD28" s="4"/>
      <c r="DE28" s="39">
        <f>832710-976716</f>
        <v>-144006</v>
      </c>
      <c r="DF28" s="4">
        <f t="shared" si="2"/>
        <v>12673487</v>
      </c>
      <c r="DG28" s="4">
        <f t="shared" si="3"/>
        <v>12529481</v>
      </c>
      <c r="DH28" s="4">
        <f t="shared" si="4"/>
        <v>5356718.2200000007</v>
      </c>
      <c r="DI28" s="4">
        <f>VLOOKUP(A28,'[1]Combined_Merged google doc'!$B$2:$S$119,18,FALSE)</f>
        <v>904032</v>
      </c>
      <c r="DJ28" s="4">
        <f t="shared" si="5"/>
        <v>60000</v>
      </c>
      <c r="DK28" s="4">
        <f t="shared" si="6"/>
        <v>1748361.7799999998</v>
      </c>
      <c r="DL28" s="4">
        <f t="shared" si="7"/>
        <v>-904329.7799999998</v>
      </c>
      <c r="DM28" s="9">
        <f t="shared" si="8"/>
        <v>-1.0003293909950088</v>
      </c>
      <c r="DN28" s="4">
        <f>SUM(H28:Q28,S28:W28,Y28:AD28,AU28,AZ28:BA28,BK28:BL28,BP28:BQ28,BS28:BT28,BV28:BW28,BZ28:CD28,CF28,CH28:CO28,CR28:CT28,CV28,CX28:DD28)-DL28</f>
        <v>7061060</v>
      </c>
      <c r="DO28" s="4">
        <f t="shared" si="9"/>
        <v>2156128</v>
      </c>
      <c r="DP28" s="4">
        <f t="shared" si="10"/>
        <v>952719</v>
      </c>
      <c r="DQ28" s="4">
        <f t="shared" si="11"/>
        <v>390590</v>
      </c>
      <c r="DR28" s="4">
        <f t="shared" si="12"/>
        <v>832710</v>
      </c>
      <c r="DS28" s="4">
        <f t="shared" si="1"/>
        <v>0</v>
      </c>
      <c r="DT28" s="4">
        <f t="shared" si="13"/>
        <v>0</v>
      </c>
      <c r="DU28" s="4">
        <f t="shared" si="14"/>
        <v>376248</v>
      </c>
      <c r="DV28" s="4">
        <f t="shared" si="15"/>
        <v>-904329.7799999998</v>
      </c>
      <c r="DW28" s="44">
        <f>DV28/DZ28</f>
        <v>-1.0003293909950088</v>
      </c>
      <c r="DX28" s="4">
        <f t="shared" si="16"/>
        <v>60000</v>
      </c>
      <c r="DY28" s="4">
        <f t="shared" si="17"/>
        <v>1748361.7799999998</v>
      </c>
      <c r="DZ28" s="4">
        <f t="shared" si="18"/>
        <v>904032</v>
      </c>
      <c r="EA28" s="4">
        <f>SUM(DN28:DY28)</f>
        <v>12673485.99967061</v>
      </c>
      <c r="EB28" s="4"/>
      <c r="EC28" s="4">
        <f>SUM(DN28,DR28:DT28)</f>
        <v>7893770</v>
      </c>
      <c r="ED28" s="4">
        <f>EC28/E28</f>
        <v>11341.623563218391</v>
      </c>
      <c r="EE28" s="4"/>
      <c r="EF28" s="4"/>
    </row>
    <row r="29" spans="1:136" s="42" customFormat="1" x14ac:dyDescent="0.2">
      <c r="A29" s="46">
        <v>405</v>
      </c>
      <c r="B29" s="47" t="s">
        <v>264</v>
      </c>
      <c r="C29" s="42" t="s">
        <v>355</v>
      </c>
      <c r="D29" s="42">
        <v>3</v>
      </c>
      <c r="E29" s="48">
        <v>1466</v>
      </c>
      <c r="F29" s="43">
        <v>0.111</v>
      </c>
      <c r="G29" s="42">
        <v>163</v>
      </c>
      <c r="H29" s="49">
        <v>195277</v>
      </c>
      <c r="I29" s="49">
        <v>112569</v>
      </c>
      <c r="J29" s="49">
        <v>766992</v>
      </c>
      <c r="K29" s="49">
        <v>416505</v>
      </c>
      <c r="L29" s="49"/>
      <c r="M29" s="49">
        <v>90879</v>
      </c>
      <c r="N29" s="49">
        <v>67876</v>
      </c>
      <c r="O29" s="49">
        <v>187364</v>
      </c>
      <c r="P29" s="49"/>
      <c r="Q29" s="49"/>
      <c r="R29" s="49"/>
      <c r="S29" s="49">
        <v>78183</v>
      </c>
      <c r="T29" s="49">
        <v>60194</v>
      </c>
      <c r="U29" s="49">
        <v>354165</v>
      </c>
      <c r="V29" s="49">
        <v>112569</v>
      </c>
      <c r="W29" s="49"/>
      <c r="X29" s="49"/>
      <c r="Y29" s="49"/>
      <c r="Z29" s="49"/>
      <c r="AA29" s="49"/>
      <c r="AB29" s="49"/>
      <c r="AC29" s="49"/>
      <c r="AD29" s="49">
        <v>7497095</v>
      </c>
      <c r="AE29" s="49"/>
      <c r="AF29" s="49">
        <v>225138</v>
      </c>
      <c r="AG29" s="49">
        <v>337707</v>
      </c>
      <c r="AH29" s="49">
        <v>1913673</v>
      </c>
      <c r="AI29" s="49">
        <v>112464</v>
      </c>
      <c r="AJ29" s="49"/>
      <c r="AK29" s="49"/>
      <c r="AL29" s="49">
        <v>675414</v>
      </c>
      <c r="AM29" s="49"/>
      <c r="AN29" s="49"/>
      <c r="AO29" s="49">
        <v>112569</v>
      </c>
      <c r="AP29" s="49"/>
      <c r="AQ29" s="49"/>
      <c r="AR29" s="49"/>
      <c r="AS29" s="49"/>
      <c r="AT29" s="49"/>
      <c r="AU29" s="49"/>
      <c r="AV29" s="49"/>
      <c r="AW29" s="49"/>
      <c r="AX29" s="49"/>
      <c r="AY29" s="49">
        <v>36650</v>
      </c>
      <c r="AZ29" s="49">
        <v>117087</v>
      </c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>
        <v>337707</v>
      </c>
      <c r="BR29" s="49"/>
      <c r="BS29" s="49">
        <v>23000</v>
      </c>
      <c r="BT29" s="49"/>
      <c r="BU29" s="49">
        <v>391452</v>
      </c>
      <c r="BV29" s="49">
        <v>100000</v>
      </c>
      <c r="BW29" s="49"/>
      <c r="BX29" s="49"/>
      <c r="BY29" s="49"/>
      <c r="BZ29" s="49">
        <v>13487</v>
      </c>
      <c r="CA29" s="49">
        <v>14660</v>
      </c>
      <c r="CB29" s="49">
        <v>14660</v>
      </c>
      <c r="CC29" s="49">
        <v>16859</v>
      </c>
      <c r="CD29" s="49">
        <v>29320</v>
      </c>
      <c r="CE29" s="49"/>
      <c r="CF29" s="49"/>
      <c r="CG29" s="49"/>
      <c r="CH29" s="49"/>
      <c r="CI29" s="49"/>
      <c r="CJ29" s="49"/>
      <c r="CK29" s="49"/>
      <c r="CL29" s="49"/>
      <c r="CM29" s="49">
        <v>146600</v>
      </c>
      <c r="CN29" s="49">
        <v>223330</v>
      </c>
      <c r="CO29" s="49">
        <v>10330</v>
      </c>
      <c r="CP29" s="49">
        <v>471160</v>
      </c>
      <c r="CQ29" s="49"/>
      <c r="CR29" s="49"/>
      <c r="CS29" s="49">
        <v>15087</v>
      </c>
      <c r="CT29" s="49"/>
      <c r="CU29" s="49">
        <v>32175</v>
      </c>
      <c r="CV29" s="49"/>
      <c r="CW29" s="49">
        <v>170905</v>
      </c>
      <c r="CX29" s="49">
        <v>337707</v>
      </c>
      <c r="CY29" s="49"/>
      <c r="CZ29" s="49"/>
      <c r="DA29" s="49"/>
      <c r="DB29" s="49"/>
      <c r="DC29" s="49"/>
      <c r="DD29" s="49"/>
      <c r="DE29" s="49">
        <v>342735</v>
      </c>
      <c r="DF29" s="49">
        <f t="shared" si="2"/>
        <v>15818809</v>
      </c>
      <c r="DG29" s="49">
        <f t="shared" si="3"/>
        <v>16161544</v>
      </c>
      <c r="DH29" s="4">
        <f t="shared" si="4"/>
        <v>10264510</v>
      </c>
      <c r="DI29" s="4">
        <f>VLOOKUP(A29,'[1]Combined_Merged google doc'!$B$2:$S$119,18,FALSE)</f>
        <v>380768</v>
      </c>
      <c r="DJ29" s="4">
        <f t="shared" si="5"/>
        <v>0</v>
      </c>
      <c r="DK29" s="4">
        <f t="shared" si="6"/>
        <v>32175</v>
      </c>
      <c r="DL29" s="4">
        <f t="shared" si="7"/>
        <v>348593</v>
      </c>
      <c r="DM29" s="9">
        <f t="shared" si="8"/>
        <v>0.91549972686780401</v>
      </c>
      <c r="DN29" s="4">
        <f>SUM(H29:Q29,S29:W29,Y29:AD29,AU29,AZ29:BA29,BK29:BL29,BP29:BQ29,BS29:BT29,BV29:BW29,BZ29:CD29,CF29,CH29:CO29,CR29:CT29,CV29,CX29:DD29)-DL29</f>
        <v>10990909</v>
      </c>
      <c r="DO29" s="4">
        <f t="shared" si="9"/>
        <v>2588982</v>
      </c>
      <c r="DP29" s="4">
        <f t="shared" si="10"/>
        <v>787983</v>
      </c>
      <c r="DQ29" s="4">
        <f t="shared" si="11"/>
        <v>36650</v>
      </c>
      <c r="DR29" s="4">
        <f t="shared" si="12"/>
        <v>0</v>
      </c>
      <c r="DS29" s="4">
        <f>SUM(CP29)</f>
        <v>471160</v>
      </c>
      <c r="DT29" s="4">
        <f t="shared" si="13"/>
        <v>170905</v>
      </c>
      <c r="DU29" s="4">
        <f t="shared" si="14"/>
        <v>391452</v>
      </c>
      <c r="DV29" s="4">
        <f t="shared" si="15"/>
        <v>348593</v>
      </c>
      <c r="DW29" s="9">
        <f>DV29/DZ29</f>
        <v>0.91549972686780401</v>
      </c>
      <c r="DX29" s="4">
        <f t="shared" si="16"/>
        <v>0</v>
      </c>
      <c r="DY29" s="4">
        <f t="shared" si="17"/>
        <v>32175</v>
      </c>
      <c r="DZ29" s="4">
        <f t="shared" si="18"/>
        <v>380768</v>
      </c>
      <c r="EA29" s="4">
        <f>SUM(DN29:DY29)</f>
        <v>15818809.915499726</v>
      </c>
      <c r="EB29" s="4"/>
      <c r="EC29" s="4">
        <f>SUM(DN29,DR29:DT29)</f>
        <v>11632974</v>
      </c>
      <c r="ED29" s="4">
        <f>EC29/E29</f>
        <v>7935.1800818553884</v>
      </c>
      <c r="EE29" s="49"/>
      <c r="EF29" s="49"/>
    </row>
    <row r="30" spans="1:136" s="42" customFormat="1" x14ac:dyDescent="0.2">
      <c r="A30" s="46">
        <v>349</v>
      </c>
      <c r="B30" s="47" t="s">
        <v>265</v>
      </c>
      <c r="C30" s="42" t="s">
        <v>351</v>
      </c>
      <c r="D30" s="42">
        <v>4</v>
      </c>
      <c r="E30" s="48">
        <v>452</v>
      </c>
      <c r="F30" s="43">
        <v>0.40699999999999997</v>
      </c>
      <c r="G30" s="42">
        <v>184</v>
      </c>
      <c r="H30" s="49">
        <v>195277</v>
      </c>
      <c r="I30" s="49">
        <v>112569</v>
      </c>
      <c r="J30" s="49">
        <v>172182</v>
      </c>
      <c r="K30" s="49"/>
      <c r="L30" s="49"/>
      <c r="M30" s="49">
        <v>90879</v>
      </c>
      <c r="N30" s="49">
        <v>67876</v>
      </c>
      <c r="O30" s="49">
        <v>55703</v>
      </c>
      <c r="P30" s="49"/>
      <c r="Q30" s="49"/>
      <c r="R30" s="49"/>
      <c r="S30" s="49">
        <v>78183</v>
      </c>
      <c r="T30" s="49">
        <v>60194</v>
      </c>
      <c r="U30" s="49">
        <v>101190</v>
      </c>
      <c r="V30" s="49">
        <v>112569</v>
      </c>
      <c r="W30" s="49">
        <v>506561</v>
      </c>
      <c r="X30" s="49"/>
      <c r="Y30" s="49">
        <v>562845</v>
      </c>
      <c r="Z30" s="49"/>
      <c r="AA30" s="49">
        <v>562845</v>
      </c>
      <c r="AB30" s="49">
        <v>337392</v>
      </c>
      <c r="AC30" s="49">
        <v>112464</v>
      </c>
      <c r="AD30" s="49">
        <v>1913673</v>
      </c>
      <c r="AE30" s="49"/>
      <c r="AF30" s="49">
        <v>112569</v>
      </c>
      <c r="AG30" s="49">
        <v>225138</v>
      </c>
      <c r="AH30" s="49">
        <v>787983</v>
      </c>
      <c r="AI30" s="49">
        <v>224928</v>
      </c>
      <c r="AJ30" s="49"/>
      <c r="AK30" s="49"/>
      <c r="AL30" s="49">
        <v>1238259</v>
      </c>
      <c r="AM30" s="49"/>
      <c r="AN30" s="49"/>
      <c r="AO30" s="49">
        <v>225138</v>
      </c>
      <c r="AP30" s="49"/>
      <c r="AQ30" s="49"/>
      <c r="AR30" s="49"/>
      <c r="AS30" s="49"/>
      <c r="AT30" s="49"/>
      <c r="AU30" s="49"/>
      <c r="AV30" s="49"/>
      <c r="AW30" s="49">
        <v>201694</v>
      </c>
      <c r="AX30" s="49">
        <v>3259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>
        <v>111844</v>
      </c>
      <c r="BV30" s="49"/>
      <c r="BW30" s="49"/>
      <c r="BX30" s="49"/>
      <c r="BY30" s="49">
        <v>3673</v>
      </c>
      <c r="BZ30" s="49">
        <v>2599</v>
      </c>
      <c r="CA30" s="49">
        <v>2260</v>
      </c>
      <c r="CB30" s="49">
        <v>2260</v>
      </c>
      <c r="CC30" s="49">
        <v>2599</v>
      </c>
      <c r="CD30" s="49">
        <v>9040</v>
      </c>
      <c r="CE30" s="49"/>
      <c r="CF30" s="49"/>
      <c r="CG30" s="49"/>
      <c r="CH30" s="49"/>
      <c r="CI30" s="49"/>
      <c r="CJ30" s="49"/>
      <c r="CK30" s="49"/>
      <c r="CL30" s="49"/>
      <c r="CM30" s="49">
        <v>45200</v>
      </c>
      <c r="CN30" s="49">
        <v>124676</v>
      </c>
      <c r="CO30" s="49">
        <v>4271</v>
      </c>
      <c r="CP30" s="49"/>
      <c r="CQ30" s="49"/>
      <c r="CR30" s="49"/>
      <c r="CS30" s="49"/>
      <c r="CT30" s="49"/>
      <c r="CU30" s="49">
        <v>15400</v>
      </c>
      <c r="CV30" s="49"/>
      <c r="CW30" s="49">
        <v>45581</v>
      </c>
      <c r="CX30" s="49"/>
      <c r="CY30" s="49"/>
      <c r="CZ30" s="49"/>
      <c r="DA30" s="49"/>
      <c r="DB30" s="49"/>
      <c r="DC30" s="49"/>
      <c r="DD30" s="49"/>
      <c r="DE30" s="49">
        <v>-112556</v>
      </c>
      <c r="DF30" s="49">
        <f t="shared" si="2"/>
        <v>8430773</v>
      </c>
      <c r="DG30" s="49">
        <f t="shared" si="3"/>
        <v>8318217</v>
      </c>
      <c r="DH30" s="4">
        <f t="shared" si="4"/>
        <v>4883171</v>
      </c>
      <c r="DI30" s="4">
        <f>VLOOKUP(A30,'[1]Combined_Merged google doc'!$B$2:$S$119,18,FALSE)</f>
        <v>429824</v>
      </c>
      <c r="DJ30" s="4">
        <f t="shared" si="5"/>
        <v>0</v>
      </c>
      <c r="DK30" s="4">
        <f t="shared" si="6"/>
        <v>19073</v>
      </c>
      <c r="DL30" s="4">
        <f t="shared" si="7"/>
        <v>410751</v>
      </c>
      <c r="DM30" s="9">
        <f t="shared" si="8"/>
        <v>0.95562602367480642</v>
      </c>
      <c r="DN30" s="4">
        <f>SUM(H30:Q30,S30:W30,Y30:AD30,AU30,AZ30:BA30,BK30:BL30,BP30:BQ30,BS30:BT30,BV30:BW30,BZ30:CD30,CF30,CH30:CO30,CR30:CT30,CV30,CX30:DD30)-DL30</f>
        <v>4824556</v>
      </c>
      <c r="DO30" s="4">
        <f t="shared" si="9"/>
        <v>1350618</v>
      </c>
      <c r="DP30" s="4">
        <f t="shared" si="10"/>
        <v>1463397</v>
      </c>
      <c r="DQ30" s="4">
        <f t="shared" si="11"/>
        <v>204953</v>
      </c>
      <c r="DR30" s="4">
        <f t="shared" si="12"/>
        <v>0</v>
      </c>
      <c r="DS30" s="4">
        <f t="shared" ref="DS30:DS93" si="19">SUM(CP30)</f>
        <v>0</v>
      </c>
      <c r="DT30" s="4">
        <f t="shared" si="13"/>
        <v>45581</v>
      </c>
      <c r="DU30" s="4">
        <f t="shared" si="14"/>
        <v>111844</v>
      </c>
      <c r="DV30" s="4">
        <f t="shared" si="15"/>
        <v>410751</v>
      </c>
      <c r="DW30" s="9">
        <f>DV30/DZ30</f>
        <v>0.95562602367480642</v>
      </c>
      <c r="DX30" s="4">
        <f t="shared" si="16"/>
        <v>0</v>
      </c>
      <c r="DY30" s="4">
        <f t="shared" si="17"/>
        <v>19073</v>
      </c>
      <c r="DZ30" s="4">
        <f t="shared" si="18"/>
        <v>429824</v>
      </c>
      <c r="EA30" s="4">
        <f>SUM(DN30:DY30)</f>
        <v>8430773.9556260239</v>
      </c>
      <c r="EB30" s="4"/>
      <c r="EC30" s="4">
        <f>SUM(DN30,DR30:DT30)</f>
        <v>4870137</v>
      </c>
      <c r="ED30" s="4">
        <f>EC30/E30</f>
        <v>10774.639380530973</v>
      </c>
      <c r="EE30" s="49"/>
      <c r="EF30" s="49"/>
    </row>
    <row r="31" spans="1:136" s="42" customFormat="1" x14ac:dyDescent="0.2">
      <c r="A31" s="46">
        <v>231</v>
      </c>
      <c r="B31" s="47" t="s">
        <v>266</v>
      </c>
      <c r="C31" s="42" t="s">
        <v>351</v>
      </c>
      <c r="D31" s="42">
        <v>7</v>
      </c>
      <c r="E31" s="48">
        <v>223</v>
      </c>
      <c r="F31" s="43">
        <v>0.74</v>
      </c>
      <c r="G31" s="42">
        <v>165</v>
      </c>
      <c r="H31" s="49">
        <v>195277</v>
      </c>
      <c r="I31" s="49">
        <v>112569</v>
      </c>
      <c r="J31" s="49"/>
      <c r="K31" s="49"/>
      <c r="L31" s="49"/>
      <c r="M31" s="49">
        <v>45440</v>
      </c>
      <c r="N31" s="49">
        <v>67876</v>
      </c>
      <c r="O31" s="49"/>
      <c r="P31" s="49"/>
      <c r="Q31" s="49"/>
      <c r="R31" s="49"/>
      <c r="S31" s="49">
        <v>78183</v>
      </c>
      <c r="T31" s="49">
        <v>60194</v>
      </c>
      <c r="U31" s="49">
        <v>50595</v>
      </c>
      <c r="V31" s="49">
        <v>56285</v>
      </c>
      <c r="W31" s="49">
        <v>337707</v>
      </c>
      <c r="X31" s="49"/>
      <c r="Y31" s="49">
        <v>112569</v>
      </c>
      <c r="Z31" s="49">
        <v>112569</v>
      </c>
      <c r="AA31" s="49">
        <v>112569</v>
      </c>
      <c r="AB31" s="49">
        <v>112464</v>
      </c>
      <c r="AC31" s="49">
        <v>74976</v>
      </c>
      <c r="AD31" s="49">
        <v>1125690</v>
      </c>
      <c r="AE31" s="49"/>
      <c r="AF31" s="49">
        <v>112569</v>
      </c>
      <c r="AG31" s="49">
        <v>112569</v>
      </c>
      <c r="AH31" s="49">
        <v>675414</v>
      </c>
      <c r="AI31" s="49">
        <v>149952</v>
      </c>
      <c r="AJ31" s="49"/>
      <c r="AK31" s="49"/>
      <c r="AL31" s="49"/>
      <c r="AM31" s="49">
        <v>46153</v>
      </c>
      <c r="AN31" s="49"/>
      <c r="AO31" s="49"/>
      <c r="AP31" s="49"/>
      <c r="AQ31" s="49">
        <v>27200</v>
      </c>
      <c r="AR31" s="49">
        <v>27200</v>
      </c>
      <c r="AS31" s="49">
        <v>10200</v>
      </c>
      <c r="AT31" s="49"/>
      <c r="AU31" s="49"/>
      <c r="AV31" s="49"/>
      <c r="AW31" s="49">
        <v>99508</v>
      </c>
      <c r="AX31" s="49">
        <v>1608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>
        <v>55922</v>
      </c>
      <c r="BV31" s="49"/>
      <c r="BW31" s="49"/>
      <c r="BX31" s="49"/>
      <c r="BY31" s="49">
        <v>3328</v>
      </c>
      <c r="BZ31" s="49">
        <v>1282</v>
      </c>
      <c r="CA31" s="49">
        <v>1115</v>
      </c>
      <c r="CB31" s="49">
        <v>1115</v>
      </c>
      <c r="CC31" s="49">
        <v>1282</v>
      </c>
      <c r="CD31" s="49">
        <v>4460</v>
      </c>
      <c r="CE31" s="49"/>
      <c r="CF31" s="49"/>
      <c r="CG31" s="49"/>
      <c r="CH31" s="49"/>
      <c r="CI31" s="49"/>
      <c r="CJ31" s="49"/>
      <c r="CK31" s="49"/>
      <c r="CL31" s="49"/>
      <c r="CM31" s="49">
        <v>22300</v>
      </c>
      <c r="CN31" s="49">
        <v>60400</v>
      </c>
      <c r="CO31" s="49">
        <v>4391</v>
      </c>
      <c r="CP31" s="49"/>
      <c r="CQ31" s="49"/>
      <c r="CR31" s="49">
        <v>13859</v>
      </c>
      <c r="CS31" s="49"/>
      <c r="CT31" s="49"/>
      <c r="CU31" s="49">
        <v>17225</v>
      </c>
      <c r="CV31" s="49"/>
      <c r="CW31" s="49"/>
      <c r="CX31" s="49">
        <v>112569</v>
      </c>
      <c r="CY31" s="49"/>
      <c r="CZ31" s="49"/>
      <c r="DA31" s="49"/>
      <c r="DB31" s="49"/>
      <c r="DC31" s="49"/>
      <c r="DD31" s="49"/>
      <c r="DE31" s="49">
        <v>112473</v>
      </c>
      <c r="DF31" s="49">
        <f t="shared" si="2"/>
        <v>4216584</v>
      </c>
      <c r="DG31" s="49">
        <f t="shared" si="3"/>
        <v>4329057</v>
      </c>
      <c r="DH31" s="4">
        <f t="shared" si="4"/>
        <v>2506051</v>
      </c>
      <c r="DI31" s="4">
        <f>VLOOKUP(A31,'[1]Combined_Merged google doc'!$B$2:$S$119,18,FALSE)</f>
        <v>387776</v>
      </c>
      <c r="DJ31" s="4">
        <f t="shared" si="5"/>
        <v>64600</v>
      </c>
      <c r="DK31" s="4">
        <f t="shared" si="6"/>
        <v>20553</v>
      </c>
      <c r="DL31" s="4">
        <f t="shared" si="7"/>
        <v>302623</v>
      </c>
      <c r="DM31" s="9">
        <f t="shared" si="8"/>
        <v>0.78040672965835944</v>
      </c>
      <c r="DN31" s="4">
        <f>SUM(H31:Q31,S31:W31,Y31:AD31,AU31,AZ31:BA31,BK31:BL31,BP31:BQ31,BS31:BT31,BV31:BW31,BZ31:CD31,CF31,CH31:CO31,CR31:CT31,CV31,CX31:DD31)-DL31</f>
        <v>2575113</v>
      </c>
      <c r="DO31" s="4">
        <f t="shared" si="9"/>
        <v>1050504</v>
      </c>
      <c r="DP31" s="4">
        <f t="shared" si="10"/>
        <v>46153</v>
      </c>
      <c r="DQ31" s="4">
        <f t="shared" si="11"/>
        <v>101116</v>
      </c>
      <c r="DR31" s="4">
        <f t="shared" si="12"/>
        <v>0</v>
      </c>
      <c r="DS31" s="4">
        <f t="shared" si="19"/>
        <v>0</v>
      </c>
      <c r="DT31" s="4">
        <f t="shared" si="13"/>
        <v>0</v>
      </c>
      <c r="DU31" s="4">
        <f t="shared" si="14"/>
        <v>55922</v>
      </c>
      <c r="DV31" s="4">
        <f t="shared" si="15"/>
        <v>302623</v>
      </c>
      <c r="DW31" s="9">
        <f>DV31/DZ31</f>
        <v>0.78040672965835944</v>
      </c>
      <c r="DX31" s="4">
        <f t="shared" si="16"/>
        <v>64600</v>
      </c>
      <c r="DY31" s="4">
        <f t="shared" si="17"/>
        <v>20553</v>
      </c>
      <c r="DZ31" s="4">
        <f t="shared" si="18"/>
        <v>387776</v>
      </c>
      <c r="EA31" s="4">
        <f>SUM(DN31:DY31)</f>
        <v>4216584.7804067302</v>
      </c>
      <c r="EB31" s="4"/>
      <c r="EC31" s="4">
        <f>SUM(DN31,DR31:DT31)</f>
        <v>2575113</v>
      </c>
      <c r="ED31" s="4">
        <f>EC31/E31</f>
        <v>11547.59192825112</v>
      </c>
      <c r="EE31" s="49"/>
      <c r="EF31" s="49"/>
    </row>
    <row r="32" spans="1:136" s="42" customFormat="1" x14ac:dyDescent="0.2">
      <c r="A32" s="46">
        <v>467</v>
      </c>
      <c r="B32" s="47" t="s">
        <v>267</v>
      </c>
      <c r="C32" s="42" t="s">
        <v>352</v>
      </c>
      <c r="D32" s="42">
        <v>5</v>
      </c>
      <c r="E32" s="48">
        <v>662</v>
      </c>
      <c r="F32" s="43">
        <v>0.67800000000000005</v>
      </c>
      <c r="G32" s="42">
        <v>449</v>
      </c>
      <c r="H32" s="49">
        <v>195277</v>
      </c>
      <c r="I32" s="49">
        <v>112569</v>
      </c>
      <c r="J32" s="49">
        <v>344364</v>
      </c>
      <c r="K32" s="49"/>
      <c r="L32" s="49">
        <v>381744</v>
      </c>
      <c r="M32" s="49">
        <v>90879</v>
      </c>
      <c r="N32" s="49">
        <v>67876</v>
      </c>
      <c r="O32" s="49">
        <v>86086</v>
      </c>
      <c r="P32" s="49">
        <v>56854</v>
      </c>
      <c r="Q32" s="49">
        <v>69509</v>
      </c>
      <c r="R32" s="49"/>
      <c r="S32" s="49">
        <v>78183</v>
      </c>
      <c r="T32" s="49">
        <v>60194</v>
      </c>
      <c r="U32" s="49">
        <v>455355</v>
      </c>
      <c r="V32" s="49">
        <v>112569</v>
      </c>
      <c r="W32" s="49"/>
      <c r="X32" s="49"/>
      <c r="Y32" s="49"/>
      <c r="Z32" s="49"/>
      <c r="AA32" s="49"/>
      <c r="AB32" s="49"/>
      <c r="AC32" s="49"/>
      <c r="AD32" s="49">
        <f>3969183-AE32</f>
        <v>3105028.31</v>
      </c>
      <c r="AE32" s="49">
        <f>'pdf DetailxSch Pos'!AE32*'pdf DetailxSch Pos'!AE$123</f>
        <v>864154.69</v>
      </c>
      <c r="AF32" s="49">
        <v>225138</v>
      </c>
      <c r="AG32" s="49">
        <v>450276</v>
      </c>
      <c r="AH32" s="49">
        <v>1575966</v>
      </c>
      <c r="AI32" s="49">
        <v>187440</v>
      </c>
      <c r="AJ32" s="49">
        <v>55015</v>
      </c>
      <c r="AK32" s="49"/>
      <c r="AL32" s="49">
        <v>112569</v>
      </c>
      <c r="AM32" s="49"/>
      <c r="AN32" s="49"/>
      <c r="AO32" s="49"/>
      <c r="AP32" s="49"/>
      <c r="AQ32" s="49"/>
      <c r="AR32" s="49"/>
      <c r="AS32" s="49"/>
      <c r="AT32" s="49">
        <v>75000</v>
      </c>
      <c r="AU32" s="49"/>
      <c r="AV32" s="49"/>
      <c r="AW32" s="49">
        <v>295400</v>
      </c>
      <c r="AX32" s="49">
        <v>4773</v>
      </c>
      <c r="AY32" s="49"/>
      <c r="AZ32" s="49"/>
      <c r="BA32" s="49"/>
      <c r="BB32" s="49"/>
      <c r="BC32" s="49"/>
      <c r="BD32" s="49"/>
      <c r="BE32" s="49"/>
      <c r="BF32" s="49">
        <v>156529</v>
      </c>
      <c r="BG32" s="49">
        <v>12216</v>
      </c>
      <c r="BH32" s="49">
        <v>23000</v>
      </c>
      <c r="BI32" s="49">
        <v>32000</v>
      </c>
      <c r="BJ32" s="49">
        <v>20877</v>
      </c>
      <c r="BK32" s="49">
        <v>225138</v>
      </c>
      <c r="BL32" s="49"/>
      <c r="BM32" s="49">
        <v>144306</v>
      </c>
      <c r="BN32" s="49">
        <v>117087</v>
      </c>
      <c r="BO32" s="49"/>
      <c r="BP32" s="49">
        <v>112569</v>
      </c>
      <c r="BQ32" s="49"/>
      <c r="BR32" s="49"/>
      <c r="BS32" s="49"/>
      <c r="BT32" s="49"/>
      <c r="BU32" s="49">
        <v>488092</v>
      </c>
      <c r="BV32" s="49"/>
      <c r="BW32" s="49">
        <v>117087</v>
      </c>
      <c r="BX32" s="49"/>
      <c r="BY32" s="49">
        <v>8978</v>
      </c>
      <c r="BZ32" s="49">
        <v>19033</v>
      </c>
      <c r="CA32" s="49">
        <v>9930</v>
      </c>
      <c r="CB32" s="49">
        <v>9930</v>
      </c>
      <c r="CC32" s="49">
        <v>22839</v>
      </c>
      <c r="CD32" s="49">
        <v>13240</v>
      </c>
      <c r="CE32" s="49">
        <v>117087</v>
      </c>
      <c r="CF32" s="49"/>
      <c r="CG32" s="49"/>
      <c r="CH32" s="49"/>
      <c r="CI32" s="49"/>
      <c r="CJ32" s="49"/>
      <c r="CK32" s="49">
        <v>5000</v>
      </c>
      <c r="CL32" s="49">
        <v>113946</v>
      </c>
      <c r="CM32" s="49">
        <v>66200</v>
      </c>
      <c r="CN32" s="49">
        <v>145441</v>
      </c>
      <c r="CO32" s="49">
        <v>17368</v>
      </c>
      <c r="CP32" s="49"/>
      <c r="CQ32" s="49"/>
      <c r="CR32" s="49"/>
      <c r="CS32" s="49"/>
      <c r="CT32" s="49"/>
      <c r="CU32" s="49">
        <v>52125</v>
      </c>
      <c r="CV32" s="49"/>
      <c r="CW32" s="49"/>
      <c r="CX32" s="49"/>
      <c r="CY32" s="49"/>
      <c r="CZ32" s="49"/>
      <c r="DA32" s="49"/>
      <c r="DB32" s="49"/>
      <c r="DC32" s="49"/>
      <c r="DD32" s="49"/>
      <c r="DE32" s="49">
        <v>-177</v>
      </c>
      <c r="DF32" s="49">
        <f t="shared" si="2"/>
        <v>11112237</v>
      </c>
      <c r="DG32" s="49">
        <f t="shared" si="3"/>
        <v>11112060</v>
      </c>
      <c r="DH32" s="4">
        <f t="shared" si="4"/>
        <v>5156392.3100000005</v>
      </c>
      <c r="DI32" s="4">
        <f>VLOOKUP(A32,'[1]Combined_Merged google doc'!$B$2:$S$119,18,FALSE)</f>
        <v>1048864</v>
      </c>
      <c r="DJ32" s="4">
        <f t="shared" si="5"/>
        <v>75000</v>
      </c>
      <c r="DK32" s="4">
        <f t="shared" si="6"/>
        <v>1548359.69</v>
      </c>
      <c r="DL32" s="4">
        <f t="shared" si="7"/>
        <v>-574495.68999999994</v>
      </c>
      <c r="DM32" s="9">
        <f t="shared" si="8"/>
        <v>-0.54773134553192782</v>
      </c>
      <c r="DN32" s="4">
        <f>SUM(H32:Q32,S32:W32,Y32:AD32,AU32,AZ32:BA32,BK32:BL32,BP32:BQ32,BS32:BT32,BV32:BW32,BZ32:CD32,CF32,CH32:CO32,CR32:CT32,CV32,CX32:DD32)-DL32</f>
        <v>6668704</v>
      </c>
      <c r="DO32" s="4">
        <f t="shared" si="9"/>
        <v>2493835</v>
      </c>
      <c r="DP32" s="4">
        <f t="shared" si="10"/>
        <v>112569</v>
      </c>
      <c r="DQ32" s="4">
        <f t="shared" si="11"/>
        <v>300173</v>
      </c>
      <c r="DR32" s="4">
        <f t="shared" si="12"/>
        <v>0</v>
      </c>
      <c r="DS32" s="4">
        <f t="shared" si="19"/>
        <v>0</v>
      </c>
      <c r="DT32" s="4">
        <f t="shared" si="13"/>
        <v>0</v>
      </c>
      <c r="DU32" s="4">
        <f t="shared" si="14"/>
        <v>488092</v>
      </c>
      <c r="DV32" s="4">
        <f t="shared" si="15"/>
        <v>-574495.68999999994</v>
      </c>
      <c r="DW32" s="44">
        <f>DV32/DZ32</f>
        <v>-0.54773134553192782</v>
      </c>
      <c r="DX32" s="4">
        <f t="shared" si="16"/>
        <v>75000</v>
      </c>
      <c r="DY32" s="4">
        <f t="shared" si="17"/>
        <v>1548359.69</v>
      </c>
      <c r="DZ32" s="4">
        <f t="shared" si="18"/>
        <v>1048864</v>
      </c>
      <c r="EA32" s="4">
        <f>SUM(DN32:DY32)</f>
        <v>11112236.452268654</v>
      </c>
      <c r="EB32" s="4"/>
      <c r="EC32" s="4">
        <f>SUM(DN32,DR32:DT32)</f>
        <v>6668704</v>
      </c>
      <c r="ED32" s="4">
        <f>EC32/E32</f>
        <v>10073.570996978851</v>
      </c>
      <c r="EE32" s="4"/>
      <c r="EF32" s="49"/>
    </row>
    <row r="33" spans="1:136" s="42" customFormat="1" x14ac:dyDescent="0.2">
      <c r="A33" s="46">
        <v>457</v>
      </c>
      <c r="B33" s="47" t="s">
        <v>268</v>
      </c>
      <c r="C33" s="42" t="s">
        <v>352</v>
      </c>
      <c r="D33" s="42">
        <v>6</v>
      </c>
      <c r="E33" s="48">
        <v>770</v>
      </c>
      <c r="F33" s="43">
        <v>0.72499999999999998</v>
      </c>
      <c r="G33" s="42">
        <v>558</v>
      </c>
      <c r="H33" s="49">
        <v>195277</v>
      </c>
      <c r="I33" s="49">
        <v>112569</v>
      </c>
      <c r="J33" s="49">
        <v>406975</v>
      </c>
      <c r="K33" s="49"/>
      <c r="L33" s="49">
        <v>445368</v>
      </c>
      <c r="M33" s="49">
        <v>90879</v>
      </c>
      <c r="N33" s="49">
        <v>67876</v>
      </c>
      <c r="O33" s="49">
        <v>96214</v>
      </c>
      <c r="P33" s="49">
        <v>56854</v>
      </c>
      <c r="Q33" s="49">
        <v>69509</v>
      </c>
      <c r="R33" s="49"/>
      <c r="S33" s="49">
        <v>78183</v>
      </c>
      <c r="T33" s="49">
        <v>60194</v>
      </c>
      <c r="U33" s="49">
        <v>404760</v>
      </c>
      <c r="V33" s="49">
        <v>112569</v>
      </c>
      <c r="W33" s="49"/>
      <c r="X33" s="49"/>
      <c r="Y33" s="49"/>
      <c r="Z33" s="49"/>
      <c r="AA33" s="49"/>
      <c r="AB33" s="49"/>
      <c r="AC33" s="49"/>
      <c r="AD33" s="49">
        <f>4342912-AE33</f>
        <v>3611588.7300000004</v>
      </c>
      <c r="AE33" s="49">
        <f>'pdf DetailxSch Pos'!AE33*'pdf DetailxSch Pos'!AE$123</f>
        <v>731323.26999999955</v>
      </c>
      <c r="AF33" s="49">
        <v>225138</v>
      </c>
      <c r="AG33" s="49">
        <v>450276</v>
      </c>
      <c r="AH33" s="49">
        <v>2363949</v>
      </c>
      <c r="AI33" s="49">
        <v>337392</v>
      </c>
      <c r="AJ33" s="49">
        <v>55015</v>
      </c>
      <c r="AK33" s="49"/>
      <c r="AL33" s="49">
        <v>225138</v>
      </c>
      <c r="AM33" s="49"/>
      <c r="AN33" s="49"/>
      <c r="AO33" s="49"/>
      <c r="AP33" s="49"/>
      <c r="AQ33" s="49"/>
      <c r="AR33" s="49"/>
      <c r="AS33" s="49"/>
      <c r="AT33" s="49">
        <v>65000</v>
      </c>
      <c r="AU33" s="49"/>
      <c r="AV33" s="49"/>
      <c r="AW33" s="49">
        <v>343591</v>
      </c>
      <c r="AX33" s="49">
        <v>5551</v>
      </c>
      <c r="AY33" s="49"/>
      <c r="AZ33" s="49">
        <v>117087</v>
      </c>
      <c r="BA33" s="49"/>
      <c r="BB33" s="49"/>
      <c r="BC33" s="49">
        <v>112569</v>
      </c>
      <c r="BD33" s="49"/>
      <c r="BE33" s="49"/>
      <c r="BF33" s="49">
        <v>156529</v>
      </c>
      <c r="BG33" s="49">
        <v>25716</v>
      </c>
      <c r="BH33" s="49">
        <v>19500</v>
      </c>
      <c r="BI33" s="49">
        <v>32000</v>
      </c>
      <c r="BJ33" s="49">
        <v>32912</v>
      </c>
      <c r="BK33" s="49">
        <v>225138</v>
      </c>
      <c r="BL33" s="49"/>
      <c r="BM33" s="49">
        <v>144306</v>
      </c>
      <c r="BN33" s="49"/>
      <c r="BO33" s="49"/>
      <c r="BP33" s="49"/>
      <c r="BQ33" s="49"/>
      <c r="BR33" s="49"/>
      <c r="BS33" s="49"/>
      <c r="BT33" s="49"/>
      <c r="BU33" s="49">
        <v>488092</v>
      </c>
      <c r="BV33" s="49"/>
      <c r="BW33" s="49">
        <v>117087</v>
      </c>
      <c r="BX33" s="49"/>
      <c r="BY33" s="49">
        <v>11173</v>
      </c>
      <c r="BZ33" s="49">
        <v>22138</v>
      </c>
      <c r="CA33" s="49">
        <v>11550</v>
      </c>
      <c r="CB33" s="49">
        <v>11550</v>
      </c>
      <c r="CC33" s="49">
        <v>26565</v>
      </c>
      <c r="CD33" s="49">
        <v>15400</v>
      </c>
      <c r="CE33" s="49">
        <v>117087</v>
      </c>
      <c r="CF33" s="49"/>
      <c r="CG33" s="49"/>
      <c r="CH33" s="49"/>
      <c r="CI33" s="49"/>
      <c r="CJ33" s="49"/>
      <c r="CK33" s="49"/>
      <c r="CL33" s="49"/>
      <c r="CM33" s="49">
        <v>77000</v>
      </c>
      <c r="CN33" s="49">
        <v>171646</v>
      </c>
      <c r="CO33" s="49">
        <v>17681</v>
      </c>
      <c r="CP33" s="49"/>
      <c r="CQ33" s="49"/>
      <c r="CR33" s="49"/>
      <c r="CS33" s="49">
        <v>32187</v>
      </c>
      <c r="CT33" s="49"/>
      <c r="CU33" s="49">
        <v>22425</v>
      </c>
      <c r="CV33" s="49"/>
      <c r="CW33" s="49"/>
      <c r="CX33" s="49"/>
      <c r="CY33" s="49"/>
      <c r="CZ33" s="49"/>
      <c r="DA33" s="49"/>
      <c r="DB33" s="49"/>
      <c r="DC33" s="49"/>
      <c r="DD33" s="49"/>
      <c r="DE33" s="49">
        <v>343</v>
      </c>
      <c r="DF33" s="49">
        <f t="shared" si="2"/>
        <v>12618527</v>
      </c>
      <c r="DG33" s="49">
        <f t="shared" si="3"/>
        <v>12618870</v>
      </c>
      <c r="DH33" s="4">
        <f t="shared" si="4"/>
        <v>5848864.7300000004</v>
      </c>
      <c r="DI33" s="4">
        <f>VLOOKUP(A33,'[1]Combined_Merged google doc'!$B$2:$S$119,18,FALSE)</f>
        <v>1305824</v>
      </c>
      <c r="DJ33" s="4">
        <f t="shared" si="5"/>
        <v>65000</v>
      </c>
      <c r="DK33" s="4">
        <f t="shared" si="6"/>
        <v>1405540.2699999996</v>
      </c>
      <c r="DL33" s="4">
        <f t="shared" si="7"/>
        <v>-164716.26999999955</v>
      </c>
      <c r="DM33" s="9">
        <f t="shared" si="8"/>
        <v>-0.12613971714411709</v>
      </c>
      <c r="DN33" s="4">
        <f>SUM(H33:Q33,S33:W33,Y33:AD33,AU33,AZ33:BA33,BK33:BL33,BP33:BQ33,BS33:BT33,BV33:BW33,BZ33:CD33,CF33,CH33:CO33,CR33:CT33,CV33,CX33:DD33)-DL33</f>
        <v>6818561</v>
      </c>
      <c r="DO33" s="4">
        <f t="shared" si="9"/>
        <v>3431770</v>
      </c>
      <c r="DP33" s="4">
        <f t="shared" si="10"/>
        <v>225138</v>
      </c>
      <c r="DQ33" s="4">
        <f t="shared" si="11"/>
        <v>349142</v>
      </c>
      <c r="DR33" s="4">
        <f t="shared" si="12"/>
        <v>0</v>
      </c>
      <c r="DS33" s="4">
        <f t="shared" si="19"/>
        <v>0</v>
      </c>
      <c r="DT33" s="4">
        <f t="shared" si="13"/>
        <v>0</v>
      </c>
      <c r="DU33" s="4">
        <f t="shared" si="14"/>
        <v>488092</v>
      </c>
      <c r="DV33" s="4">
        <f t="shared" si="15"/>
        <v>-164716.26999999955</v>
      </c>
      <c r="DW33" s="44">
        <f>DV33/DZ33</f>
        <v>-0.12613971714411709</v>
      </c>
      <c r="DX33" s="4">
        <f t="shared" si="16"/>
        <v>65000</v>
      </c>
      <c r="DY33" s="4">
        <f t="shared" si="17"/>
        <v>1405540.2699999996</v>
      </c>
      <c r="DZ33" s="4">
        <f t="shared" si="18"/>
        <v>1305824</v>
      </c>
      <c r="EA33" s="4">
        <f>SUM(DN33:DY33)</f>
        <v>12618526.873860283</v>
      </c>
      <c r="EB33" s="4"/>
      <c r="EC33" s="4">
        <f>SUM(DN33,DR33:DT33)</f>
        <v>6818561</v>
      </c>
      <c r="ED33" s="4">
        <f>EC33/E33</f>
        <v>8855.2740259740258</v>
      </c>
      <c r="EE33" s="4"/>
      <c r="EF33" s="49"/>
    </row>
    <row r="34" spans="1:136" s="42" customFormat="1" x14ac:dyDescent="0.2">
      <c r="A34" s="46">
        <v>232</v>
      </c>
      <c r="B34" s="47" t="s">
        <v>269</v>
      </c>
      <c r="C34" s="42" t="s">
        <v>351</v>
      </c>
      <c r="D34" s="42">
        <v>3</v>
      </c>
      <c r="E34" s="48">
        <v>444</v>
      </c>
      <c r="F34" s="43">
        <v>5.1999999999999998E-2</v>
      </c>
      <c r="G34" s="42">
        <v>23</v>
      </c>
      <c r="H34" s="49">
        <v>195277</v>
      </c>
      <c r="I34" s="49">
        <v>112569</v>
      </c>
      <c r="J34" s="49">
        <v>172182</v>
      </c>
      <c r="K34" s="49"/>
      <c r="L34" s="49"/>
      <c r="M34" s="49">
        <v>90879</v>
      </c>
      <c r="N34" s="49">
        <v>67876</v>
      </c>
      <c r="O34" s="49">
        <v>55703</v>
      </c>
      <c r="P34" s="49"/>
      <c r="Q34" s="49"/>
      <c r="R34" s="49"/>
      <c r="S34" s="49">
        <v>78183</v>
      </c>
      <c r="T34" s="49">
        <v>60194</v>
      </c>
      <c r="U34" s="49">
        <v>101190</v>
      </c>
      <c r="V34" s="49">
        <v>112569</v>
      </c>
      <c r="W34" s="49">
        <v>506561</v>
      </c>
      <c r="X34" s="49"/>
      <c r="Y34" s="49"/>
      <c r="Z34" s="49"/>
      <c r="AA34" s="49">
        <v>225138</v>
      </c>
      <c r="AB34" s="49">
        <v>74976</v>
      </c>
      <c r="AC34" s="49">
        <v>112464</v>
      </c>
      <c r="AD34" s="49">
        <v>2138811</v>
      </c>
      <c r="AE34" s="49"/>
      <c r="AF34" s="49">
        <v>112569</v>
      </c>
      <c r="AG34" s="49">
        <v>112569</v>
      </c>
      <c r="AH34" s="49">
        <v>450276</v>
      </c>
      <c r="AI34" s="49">
        <v>37488</v>
      </c>
      <c r="AJ34" s="49"/>
      <c r="AK34" s="49"/>
      <c r="AL34" s="49">
        <v>337707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>
        <v>11100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>
        <v>167765</v>
      </c>
      <c r="BV34" s="49"/>
      <c r="BW34" s="49"/>
      <c r="BX34" s="49"/>
      <c r="BY34" s="49"/>
      <c r="BZ34" s="49">
        <v>2553</v>
      </c>
      <c r="CA34" s="49">
        <v>2220</v>
      </c>
      <c r="CB34" s="49">
        <v>2220</v>
      </c>
      <c r="CC34" s="49">
        <v>2553</v>
      </c>
      <c r="CD34" s="49">
        <v>8880</v>
      </c>
      <c r="CE34" s="49"/>
      <c r="CF34" s="49"/>
      <c r="CG34" s="49"/>
      <c r="CH34" s="49"/>
      <c r="CI34" s="49"/>
      <c r="CJ34" s="49"/>
      <c r="CK34" s="49"/>
      <c r="CL34" s="49"/>
      <c r="CM34" s="49">
        <v>44400</v>
      </c>
      <c r="CN34" s="49">
        <v>82999</v>
      </c>
      <c r="CO34" s="49">
        <v>5123</v>
      </c>
      <c r="CP34" s="49"/>
      <c r="CQ34" s="49"/>
      <c r="CR34" s="49"/>
      <c r="CS34" s="49"/>
      <c r="CT34" s="49"/>
      <c r="CU34" s="49">
        <v>3150</v>
      </c>
      <c r="CV34" s="49"/>
      <c r="CW34" s="49"/>
      <c r="CX34" s="49"/>
      <c r="CY34" s="49"/>
      <c r="CZ34" s="49"/>
      <c r="DA34" s="49"/>
      <c r="DB34" s="49"/>
      <c r="DC34" s="49"/>
      <c r="DD34" s="49"/>
      <c r="DE34" s="49">
        <v>8</v>
      </c>
      <c r="DF34" s="49">
        <f t="shared" si="2"/>
        <v>5488144</v>
      </c>
      <c r="DG34" s="49">
        <f t="shared" si="3"/>
        <v>5488152</v>
      </c>
      <c r="DH34" s="4">
        <f t="shared" si="4"/>
        <v>3903384</v>
      </c>
      <c r="DI34" s="4">
        <f>VLOOKUP(A34,'[1]Combined_Merged google doc'!$B$2:$S$119,18,FALSE)</f>
        <v>53728</v>
      </c>
      <c r="DJ34" s="4">
        <f t="shared" si="5"/>
        <v>0</v>
      </c>
      <c r="DK34" s="4">
        <f t="shared" si="6"/>
        <v>3150</v>
      </c>
      <c r="DL34" s="4">
        <f t="shared" si="7"/>
        <v>50578</v>
      </c>
      <c r="DM34" s="9">
        <f t="shared" si="8"/>
        <v>0.94137135199523525</v>
      </c>
      <c r="DN34" s="4">
        <f>SUM(H34:Q34,S34:W34,Y34:AD34,AU34,AZ34:BA34,BK34:BL34,BP34:BQ34,BS34:BT34,BV34:BW34,BZ34:CD34,CF34,CH34:CO34,CR34:CT34,CV34,CX34:DD34)-DL34</f>
        <v>4204942</v>
      </c>
      <c r="DO34" s="4">
        <f t="shared" si="9"/>
        <v>712902</v>
      </c>
      <c r="DP34" s="4">
        <f t="shared" si="10"/>
        <v>337707</v>
      </c>
      <c r="DQ34" s="4">
        <f t="shared" si="11"/>
        <v>11100</v>
      </c>
      <c r="DR34" s="4">
        <f t="shared" si="12"/>
        <v>0</v>
      </c>
      <c r="DS34" s="4">
        <f t="shared" si="19"/>
        <v>0</v>
      </c>
      <c r="DT34" s="4">
        <f t="shared" si="13"/>
        <v>0</v>
      </c>
      <c r="DU34" s="4">
        <f t="shared" si="14"/>
        <v>167765</v>
      </c>
      <c r="DV34" s="4">
        <f t="shared" si="15"/>
        <v>50578</v>
      </c>
      <c r="DW34" s="9">
        <f>DV34/DZ34</f>
        <v>0.94137135199523525</v>
      </c>
      <c r="DX34" s="4">
        <f t="shared" si="16"/>
        <v>0</v>
      </c>
      <c r="DY34" s="4">
        <f t="shared" si="17"/>
        <v>3150</v>
      </c>
      <c r="DZ34" s="4">
        <f t="shared" si="18"/>
        <v>53728</v>
      </c>
      <c r="EA34" s="4">
        <f>SUM(DN34:DY34)</f>
        <v>5488144.9413713524</v>
      </c>
      <c r="EB34" s="4"/>
      <c r="EC34" s="4">
        <f>SUM(DN34,DR34:DT34)</f>
        <v>4204942</v>
      </c>
      <c r="ED34" s="4">
        <f>EC34/E34</f>
        <v>9470.5900900900906</v>
      </c>
      <c r="EE34" s="49"/>
      <c r="EF34" s="49"/>
    </row>
    <row r="35" spans="1:136" s="42" customFormat="1" x14ac:dyDescent="0.2">
      <c r="A35" s="46">
        <v>407</v>
      </c>
      <c r="B35" s="47" t="s">
        <v>270</v>
      </c>
      <c r="C35" s="42" t="s">
        <v>355</v>
      </c>
      <c r="D35" s="42">
        <v>6</v>
      </c>
      <c r="E35" s="48">
        <v>278</v>
      </c>
      <c r="F35" s="43">
        <v>0.59</v>
      </c>
      <c r="G35" s="42">
        <v>164</v>
      </c>
      <c r="H35" s="49">
        <v>195277</v>
      </c>
      <c r="I35" s="49">
        <v>112569</v>
      </c>
      <c r="J35" s="49">
        <v>140876</v>
      </c>
      <c r="K35" s="49">
        <v>112569</v>
      </c>
      <c r="L35" s="49"/>
      <c r="M35" s="49">
        <v>45440</v>
      </c>
      <c r="N35" s="49">
        <v>67876</v>
      </c>
      <c r="O35" s="49"/>
      <c r="P35" s="49"/>
      <c r="Q35" s="49"/>
      <c r="R35" s="49"/>
      <c r="S35" s="49">
        <v>78183</v>
      </c>
      <c r="T35" s="49">
        <v>60194</v>
      </c>
      <c r="U35" s="49">
        <v>151785</v>
      </c>
      <c r="V35" s="49">
        <v>56285</v>
      </c>
      <c r="W35" s="49"/>
      <c r="X35" s="49"/>
      <c r="Y35" s="49"/>
      <c r="Z35" s="49"/>
      <c r="AA35" s="49"/>
      <c r="AB35" s="49"/>
      <c r="AC35" s="49"/>
      <c r="AD35" s="49">
        <v>1418369</v>
      </c>
      <c r="AE35" s="49"/>
      <c r="AF35" s="49">
        <v>112569</v>
      </c>
      <c r="AG35" s="49">
        <v>112569</v>
      </c>
      <c r="AH35" s="49">
        <v>1125690</v>
      </c>
      <c r="AI35" s="49">
        <v>224928</v>
      </c>
      <c r="AJ35" s="49"/>
      <c r="AK35" s="49"/>
      <c r="AL35" s="49"/>
      <c r="AM35" s="49">
        <v>15760</v>
      </c>
      <c r="AN35" s="49"/>
      <c r="AO35" s="49"/>
      <c r="AP35" s="49"/>
      <c r="AQ35" s="49"/>
      <c r="AR35" s="49"/>
      <c r="AS35" s="49"/>
      <c r="AT35" s="49"/>
      <c r="AU35" s="49"/>
      <c r="AV35" s="49"/>
      <c r="AW35" s="49">
        <v>124051</v>
      </c>
      <c r="AX35" s="49">
        <v>2004</v>
      </c>
      <c r="AY35" s="49"/>
      <c r="AZ35" s="49">
        <v>117087</v>
      </c>
      <c r="BA35" s="49"/>
      <c r="BB35" s="49">
        <v>156529</v>
      </c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>
        <f>337707-BR35</f>
        <v>225138</v>
      </c>
      <c r="BR35" s="49">
        <v>112569</v>
      </c>
      <c r="BS35" s="49">
        <v>23000</v>
      </c>
      <c r="BT35" s="49"/>
      <c r="BU35" s="49">
        <v>299968</v>
      </c>
      <c r="BV35" s="49">
        <v>100000</v>
      </c>
      <c r="BW35" s="49"/>
      <c r="BX35" s="49"/>
      <c r="BY35" s="49">
        <v>3282</v>
      </c>
      <c r="BZ35" s="49">
        <v>2558</v>
      </c>
      <c r="CA35" s="49">
        <v>2780</v>
      </c>
      <c r="CB35" s="49">
        <v>2780</v>
      </c>
      <c r="CC35" s="50">
        <v>3197</v>
      </c>
      <c r="CD35" s="49">
        <v>5560</v>
      </c>
      <c r="CE35" s="49"/>
      <c r="CF35" s="49"/>
      <c r="CG35" s="49"/>
      <c r="CH35" s="49"/>
      <c r="CI35" s="49"/>
      <c r="CJ35" s="49"/>
      <c r="CK35" s="49"/>
      <c r="CL35" s="49"/>
      <c r="CM35" s="49">
        <v>27800</v>
      </c>
      <c r="CN35" s="49">
        <v>76344</v>
      </c>
      <c r="CO35" s="49">
        <v>8080</v>
      </c>
      <c r="CP35" s="49"/>
      <c r="CQ35" s="49"/>
      <c r="CR35" s="49"/>
      <c r="CS35" s="49">
        <v>23387</v>
      </c>
      <c r="CT35" s="49"/>
      <c r="CU35" s="49">
        <v>39000</v>
      </c>
      <c r="CV35" s="49"/>
      <c r="CW35" s="49"/>
      <c r="CX35" s="49"/>
      <c r="CY35" s="49"/>
      <c r="CZ35" s="49"/>
      <c r="DA35" s="49"/>
      <c r="DB35" s="49"/>
      <c r="DC35" s="49"/>
      <c r="DD35" s="49"/>
      <c r="DE35" s="49">
        <v>-172023</v>
      </c>
      <c r="DF35" s="49">
        <f>SUM(H35:DD35)</f>
        <v>5386053</v>
      </c>
      <c r="DG35" s="49">
        <f t="shared" si="3"/>
        <v>5214030</v>
      </c>
      <c r="DH35" s="4">
        <f t="shared" si="4"/>
        <v>2570213</v>
      </c>
      <c r="DI35" s="4">
        <f>VLOOKUP(A35,'[1]Combined_Merged google doc'!$B$2:$S$119,18,FALSE)</f>
        <v>383104</v>
      </c>
      <c r="DJ35" s="4">
        <f t="shared" si="5"/>
        <v>0</v>
      </c>
      <c r="DK35" s="4">
        <f t="shared" si="6"/>
        <v>311380</v>
      </c>
      <c r="DL35" s="4">
        <f t="shared" si="7"/>
        <v>71724</v>
      </c>
      <c r="DM35" s="9">
        <f t="shared" si="8"/>
        <v>0.18721809221516872</v>
      </c>
      <c r="DN35" s="4">
        <f>SUM(H35:Q35,S35:W35,Y35:AD35,AU35,AZ35:BA35,BK35:BL35,BP35:BQ35,BS35:BT35,BV35:BW35,BZ35:CD35,CF35,CH35:CO35,CR35:CT35,CV35,CX35:DD35)-DL35</f>
        <v>2985410</v>
      </c>
      <c r="DO35" s="4">
        <f t="shared" si="9"/>
        <v>1575756</v>
      </c>
      <c r="DP35" s="4">
        <f t="shared" si="10"/>
        <v>15760</v>
      </c>
      <c r="DQ35" s="4">
        <f t="shared" si="11"/>
        <v>126055</v>
      </c>
      <c r="DR35" s="4">
        <f t="shared" si="12"/>
        <v>0</v>
      </c>
      <c r="DS35" s="4">
        <f t="shared" si="19"/>
        <v>0</v>
      </c>
      <c r="DT35" s="4">
        <f t="shared" si="13"/>
        <v>0</v>
      </c>
      <c r="DU35" s="4">
        <f t="shared" si="14"/>
        <v>299968</v>
      </c>
      <c r="DV35" s="4">
        <f t="shared" si="15"/>
        <v>71724</v>
      </c>
      <c r="DW35" s="9">
        <f>DV35/DZ35</f>
        <v>0.18721809221516872</v>
      </c>
      <c r="DX35" s="4">
        <f t="shared" si="16"/>
        <v>0</v>
      </c>
      <c r="DY35" s="4">
        <f t="shared" si="17"/>
        <v>311380</v>
      </c>
      <c r="DZ35" s="4">
        <f t="shared" si="18"/>
        <v>383104</v>
      </c>
      <c r="EA35" s="4">
        <f>SUM(DN35:DY35)</f>
        <v>5386053.1872180924</v>
      </c>
      <c r="EB35" s="4"/>
      <c r="EC35" s="4">
        <f>SUM(DN35,DR35:DT35)</f>
        <v>2985410</v>
      </c>
      <c r="ED35" s="4">
        <f>EC35/E35</f>
        <v>10738.884892086331</v>
      </c>
      <c r="EE35" s="49"/>
      <c r="EF35" s="49"/>
    </row>
    <row r="36" spans="1:136" x14ac:dyDescent="0.2">
      <c r="A36" s="7">
        <v>471</v>
      </c>
      <c r="B36" s="6" t="s">
        <v>49</v>
      </c>
      <c r="C36" t="s">
        <v>352</v>
      </c>
      <c r="D36">
        <v>3</v>
      </c>
      <c r="E36" s="10">
        <v>611</v>
      </c>
      <c r="F36" s="9">
        <v>0.314</v>
      </c>
      <c r="G36">
        <v>192</v>
      </c>
      <c r="H36" s="4">
        <v>195277</v>
      </c>
      <c r="I36" s="4">
        <v>112569</v>
      </c>
      <c r="J36" s="4">
        <v>313058</v>
      </c>
      <c r="K36" s="4"/>
      <c r="L36" s="4">
        <v>318120</v>
      </c>
      <c r="M36" s="4">
        <v>90879</v>
      </c>
      <c r="N36" s="4">
        <v>67876</v>
      </c>
      <c r="O36" s="4">
        <v>75959</v>
      </c>
      <c r="P36" s="4">
        <v>56854</v>
      </c>
      <c r="Q36" s="4">
        <v>69509</v>
      </c>
      <c r="R36" s="4"/>
      <c r="S36" s="4">
        <v>78183</v>
      </c>
      <c r="T36" s="4">
        <v>60194</v>
      </c>
      <c r="U36" s="4">
        <v>252975</v>
      </c>
      <c r="V36" s="4">
        <v>112569</v>
      </c>
      <c r="W36" s="49"/>
      <c r="X36" s="4"/>
      <c r="Y36" s="4"/>
      <c r="Z36" s="4"/>
      <c r="AA36" s="4"/>
      <c r="AB36" s="4"/>
      <c r="AC36" s="4"/>
      <c r="AD36" s="4">
        <f>3602208-AE36</f>
        <v>2865819.125</v>
      </c>
      <c r="AE36" s="4">
        <f>'pdf DetailxSch Pos'!AE36*'pdf DetailxSch Pos'!AE$123</f>
        <v>736388.87500000012</v>
      </c>
      <c r="AF36" s="4">
        <v>112569</v>
      </c>
      <c r="AG36" s="4">
        <v>112569</v>
      </c>
      <c r="AH36" s="4">
        <v>450276</v>
      </c>
      <c r="AI36" s="4"/>
      <c r="AJ36" s="4"/>
      <c r="AK36" s="4"/>
      <c r="AL36" s="4"/>
      <c r="AM36" s="4">
        <v>46153</v>
      </c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>
        <v>15275</v>
      </c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>
        <v>355889</v>
      </c>
      <c r="BV36" s="4"/>
      <c r="BW36" s="4"/>
      <c r="BX36" s="4"/>
      <c r="BY36" s="4">
        <v>3849</v>
      </c>
      <c r="BZ36" s="4">
        <v>17566</v>
      </c>
      <c r="CA36" s="4">
        <v>9165</v>
      </c>
      <c r="CB36" s="4">
        <v>9165</v>
      </c>
      <c r="CC36" s="4">
        <v>21080</v>
      </c>
      <c r="CD36" s="4">
        <v>12220</v>
      </c>
      <c r="CE36" s="4">
        <v>117087</v>
      </c>
      <c r="CF36" s="4"/>
      <c r="CG36" s="4"/>
      <c r="CH36" s="4"/>
      <c r="CI36" s="4"/>
      <c r="CJ36" s="4"/>
      <c r="CK36" s="4"/>
      <c r="CL36" s="4"/>
      <c r="CM36" s="4">
        <v>61100</v>
      </c>
      <c r="CN36" s="4">
        <v>100543</v>
      </c>
      <c r="CO36" s="4">
        <v>15287</v>
      </c>
      <c r="CP36" s="4"/>
      <c r="CQ36" s="4">
        <v>3233529</v>
      </c>
      <c r="CR36" s="4"/>
      <c r="CS36" s="4"/>
      <c r="CT36" s="4"/>
      <c r="CU36" s="4">
        <v>20580</v>
      </c>
      <c r="CV36" s="4"/>
      <c r="CW36" s="4"/>
      <c r="CX36" s="4"/>
      <c r="CY36" s="4"/>
      <c r="CZ36" s="4"/>
      <c r="DA36" s="4"/>
      <c r="DB36" s="4"/>
      <c r="DC36" s="4"/>
      <c r="DD36" s="4"/>
      <c r="DE36" s="4">
        <v>11</v>
      </c>
      <c r="DF36" s="4">
        <f t="shared" si="2"/>
        <v>10120132</v>
      </c>
      <c r="DG36" s="4">
        <f t="shared" si="3"/>
        <v>10120143</v>
      </c>
      <c r="DH36" s="4">
        <f t="shared" si="4"/>
        <v>4412046.125</v>
      </c>
      <c r="DI36" s="4">
        <f>VLOOKUP(A36,'[1]Combined_Merged google doc'!$B$2:$S$119,18,FALSE)</f>
        <v>448512</v>
      </c>
      <c r="DJ36" s="4">
        <f t="shared" si="5"/>
        <v>0</v>
      </c>
      <c r="DK36" s="4">
        <f t="shared" si="6"/>
        <v>877904.87500000012</v>
      </c>
      <c r="DL36" s="4">
        <f t="shared" si="7"/>
        <v>-429392.87500000012</v>
      </c>
      <c r="DM36" s="9">
        <f t="shared" si="8"/>
        <v>-0.95737209929723199</v>
      </c>
      <c r="DN36" s="4">
        <f>SUM(H36:Q36,S36:W36,Y36:AD36,AU36,AZ36:BA36,BK36:BL36,BP36:BQ36,BS36:BT36,BV36:BW36,BZ36:CD36,CF36,CH36:CO36,CR36:CT36,CV36,CX36:DD36)-DL36</f>
        <v>5345360</v>
      </c>
      <c r="DO36" s="4">
        <f t="shared" si="9"/>
        <v>675414</v>
      </c>
      <c r="DP36" s="4">
        <f t="shared" si="10"/>
        <v>46153</v>
      </c>
      <c r="DQ36" s="4">
        <f t="shared" si="11"/>
        <v>15275</v>
      </c>
      <c r="DR36" s="4">
        <f t="shared" si="12"/>
        <v>3233529</v>
      </c>
      <c r="DS36" s="4">
        <f t="shared" si="19"/>
        <v>0</v>
      </c>
      <c r="DT36" s="4">
        <f t="shared" si="13"/>
        <v>0</v>
      </c>
      <c r="DU36" s="4">
        <f t="shared" si="14"/>
        <v>355889</v>
      </c>
      <c r="DV36" s="4">
        <f t="shared" si="15"/>
        <v>-429392.87500000012</v>
      </c>
      <c r="DW36" s="44">
        <f>DV36/DZ36</f>
        <v>-0.95737209929723199</v>
      </c>
      <c r="DX36" s="4">
        <f t="shared" si="16"/>
        <v>0</v>
      </c>
      <c r="DY36" s="4">
        <f t="shared" si="17"/>
        <v>877904.87500000012</v>
      </c>
      <c r="DZ36" s="4">
        <f t="shared" si="18"/>
        <v>448512</v>
      </c>
      <c r="EA36" s="4">
        <f>SUM(DN36:DY36)</f>
        <v>10120131.042627901</v>
      </c>
      <c r="EB36" s="4"/>
      <c r="EC36" s="4">
        <f>SUM(DN36,DR36:DT36)</f>
        <v>8578889</v>
      </c>
      <c r="ED36" s="4">
        <f>EC36/E36</f>
        <v>14040.734860883797</v>
      </c>
      <c r="EE36" s="4"/>
      <c r="EF36" s="4"/>
    </row>
    <row r="37" spans="1:136" x14ac:dyDescent="0.2">
      <c r="A37" s="7">
        <v>318</v>
      </c>
      <c r="B37" s="6" t="s">
        <v>50</v>
      </c>
      <c r="C37" t="s">
        <v>354</v>
      </c>
      <c r="D37">
        <v>8</v>
      </c>
      <c r="E37" s="10">
        <v>456</v>
      </c>
      <c r="F37" s="9">
        <v>0.76300000000000001</v>
      </c>
      <c r="G37">
        <v>348</v>
      </c>
      <c r="H37" s="4">
        <v>195277</v>
      </c>
      <c r="I37" s="4">
        <v>112569</v>
      </c>
      <c r="J37" s="4">
        <v>203488</v>
      </c>
      <c r="K37" s="4">
        <v>112569</v>
      </c>
      <c r="L37" s="4"/>
      <c r="M37" s="4">
        <v>90879</v>
      </c>
      <c r="N37" s="4">
        <v>67876</v>
      </c>
      <c r="O37" s="4">
        <v>55703</v>
      </c>
      <c r="P37" s="4"/>
      <c r="Q37" s="4"/>
      <c r="R37" s="4"/>
      <c r="S37" s="4">
        <v>78183</v>
      </c>
      <c r="T37" s="4">
        <v>60194</v>
      </c>
      <c r="U37" s="4">
        <v>101190</v>
      </c>
      <c r="V37" s="4">
        <v>112569</v>
      </c>
      <c r="W37" s="49">
        <v>337707</v>
      </c>
      <c r="X37" s="4"/>
      <c r="Y37" s="4">
        <v>337707</v>
      </c>
      <c r="Z37" s="4"/>
      <c r="AA37" s="4">
        <v>337707</v>
      </c>
      <c r="AB37" s="4">
        <v>224928</v>
      </c>
      <c r="AC37" s="4">
        <v>112464</v>
      </c>
      <c r="AD37" s="4">
        <v>2161325</v>
      </c>
      <c r="AE37" s="4"/>
      <c r="AF37" s="4">
        <v>112569</v>
      </c>
      <c r="AG37" s="4">
        <v>225138</v>
      </c>
      <c r="AH37" s="4">
        <v>900552</v>
      </c>
      <c r="AI37" s="4">
        <v>149952</v>
      </c>
      <c r="AJ37" s="4"/>
      <c r="AK37" s="4"/>
      <c r="AL37" s="4"/>
      <c r="AM37" s="4">
        <v>5628</v>
      </c>
      <c r="AN37" s="4"/>
      <c r="AO37" s="4"/>
      <c r="AP37" s="4"/>
      <c r="AQ37" s="4">
        <v>54400</v>
      </c>
      <c r="AR37" s="4">
        <v>54400</v>
      </c>
      <c r="AS37" s="4">
        <v>10200</v>
      </c>
      <c r="AT37" s="4"/>
      <c r="AU37" s="4"/>
      <c r="AV37" s="4"/>
      <c r="AW37" s="4">
        <v>203479</v>
      </c>
      <c r="AX37" s="4">
        <v>3288</v>
      </c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>
        <v>225138</v>
      </c>
      <c r="BR37" s="4"/>
      <c r="BS37" s="4">
        <v>23000</v>
      </c>
      <c r="BT37" s="4"/>
      <c r="BU37" s="4">
        <v>111844</v>
      </c>
      <c r="BV37" s="4">
        <v>100000</v>
      </c>
      <c r="BW37" s="4"/>
      <c r="BX37" s="4"/>
      <c r="BY37" s="4">
        <v>13969</v>
      </c>
      <c r="BZ37" s="4">
        <v>3102</v>
      </c>
      <c r="CA37" s="4">
        <v>2975</v>
      </c>
      <c r="CB37" s="4">
        <v>2975</v>
      </c>
      <c r="CC37" s="4">
        <v>3421</v>
      </c>
      <c r="CD37" s="4">
        <v>9120</v>
      </c>
      <c r="CE37" s="4"/>
      <c r="CF37" s="4"/>
      <c r="CG37" s="4"/>
      <c r="CH37" s="4"/>
      <c r="CI37" s="4"/>
      <c r="CJ37" s="4"/>
      <c r="CK37" s="4"/>
      <c r="CL37" s="4"/>
      <c r="CM37" s="4">
        <v>45600</v>
      </c>
      <c r="CN37" s="4">
        <v>103375</v>
      </c>
      <c r="CO37" s="4">
        <v>7099</v>
      </c>
      <c r="CP37" s="4"/>
      <c r="CQ37" s="4"/>
      <c r="CR37" s="4">
        <v>13859</v>
      </c>
      <c r="CS37" s="4"/>
      <c r="CT37" s="4"/>
      <c r="CU37" s="4">
        <v>32825</v>
      </c>
      <c r="CV37" s="4"/>
      <c r="CW37" s="4"/>
      <c r="CX37" s="4">
        <v>112569</v>
      </c>
      <c r="CY37" s="4"/>
      <c r="CZ37" s="4"/>
      <c r="DA37" s="4"/>
      <c r="DB37" s="4"/>
      <c r="DC37" s="4"/>
      <c r="DD37" s="4"/>
      <c r="DE37" s="4">
        <v>117068</v>
      </c>
      <c r="DF37" s="4">
        <f t="shared" si="2"/>
        <v>7232812</v>
      </c>
      <c r="DG37" s="4">
        <f t="shared" si="3"/>
        <v>7349880</v>
      </c>
      <c r="DH37" s="4">
        <f t="shared" si="4"/>
        <v>4876004</v>
      </c>
      <c r="DI37" s="4">
        <f>VLOOKUP(A37,'[1]Combined_Merged google doc'!$B$2:$S$119,18,FALSE)</f>
        <v>815264</v>
      </c>
      <c r="DJ37" s="4">
        <f t="shared" si="5"/>
        <v>119000</v>
      </c>
      <c r="DK37" s="4">
        <f t="shared" si="6"/>
        <v>46794</v>
      </c>
      <c r="DL37" s="4">
        <f t="shared" si="7"/>
        <v>649470</v>
      </c>
      <c r="DM37" s="9">
        <f t="shared" si="8"/>
        <v>0.79663765356988658</v>
      </c>
      <c r="DN37" s="4">
        <f>SUM(H37:Q37,S37:W37,Y37:AD37,AU37,AZ37:BA37,BK37:BL37,BP37:BQ37,BS37:BT37,BV37:BW37,BZ37:CD37,CF37,CH37:CO37,CR37:CT37,CV37,CX37:DD37)-DL37</f>
        <v>4705098</v>
      </c>
      <c r="DO37" s="4">
        <f t="shared" si="9"/>
        <v>1388211</v>
      </c>
      <c r="DP37" s="4">
        <f t="shared" si="10"/>
        <v>5628</v>
      </c>
      <c r="DQ37" s="4">
        <f t="shared" si="11"/>
        <v>206767</v>
      </c>
      <c r="DR37" s="4">
        <f t="shared" si="12"/>
        <v>0</v>
      </c>
      <c r="DS37" s="4">
        <f t="shared" si="19"/>
        <v>0</v>
      </c>
      <c r="DT37" s="4">
        <f t="shared" si="13"/>
        <v>0</v>
      </c>
      <c r="DU37" s="4">
        <f t="shared" si="14"/>
        <v>111844</v>
      </c>
      <c r="DV37" s="4">
        <f t="shared" si="15"/>
        <v>649470</v>
      </c>
      <c r="DW37" s="9">
        <f>DV37/DZ37</f>
        <v>0.79663765356988658</v>
      </c>
      <c r="DX37" s="4">
        <f t="shared" si="16"/>
        <v>119000</v>
      </c>
      <c r="DY37" s="4">
        <f t="shared" si="17"/>
        <v>46794</v>
      </c>
      <c r="DZ37" s="4">
        <f t="shared" si="18"/>
        <v>815264</v>
      </c>
      <c r="EA37" s="4">
        <f>SUM(DN37:DY37)</f>
        <v>7232812.7966376534</v>
      </c>
      <c r="EB37" s="4"/>
      <c r="EC37" s="4">
        <f>SUM(DN37,DR37:DT37)</f>
        <v>4705098</v>
      </c>
      <c r="ED37" s="4">
        <f>EC37/E37</f>
        <v>10318.197368421053</v>
      </c>
      <c r="EE37" s="4"/>
      <c r="EF37" s="4"/>
    </row>
    <row r="38" spans="1:136" x14ac:dyDescent="0.2">
      <c r="A38" s="7">
        <v>238</v>
      </c>
      <c r="B38" s="6" t="s">
        <v>271</v>
      </c>
      <c r="C38" t="s">
        <v>351</v>
      </c>
      <c r="D38">
        <v>8</v>
      </c>
      <c r="E38" s="10">
        <v>239</v>
      </c>
      <c r="F38" s="9">
        <v>0.79500000000000004</v>
      </c>
      <c r="G38">
        <v>190</v>
      </c>
      <c r="H38" s="4">
        <v>195277</v>
      </c>
      <c r="I38" s="4">
        <v>112569</v>
      </c>
      <c r="J38" s="4"/>
      <c r="K38" s="4"/>
      <c r="L38" s="4"/>
      <c r="M38" s="4">
        <v>45440</v>
      </c>
      <c r="N38" s="4">
        <v>67876</v>
      </c>
      <c r="O38" s="4"/>
      <c r="P38" s="4"/>
      <c r="Q38" s="4"/>
      <c r="R38" s="4"/>
      <c r="S38" s="4">
        <v>78183</v>
      </c>
      <c r="T38" s="4">
        <v>60194</v>
      </c>
      <c r="U38" s="4">
        <v>50595</v>
      </c>
      <c r="V38" s="4">
        <v>56285</v>
      </c>
      <c r="W38" s="49">
        <v>337707</v>
      </c>
      <c r="X38" s="4"/>
      <c r="Y38" s="4">
        <v>112569</v>
      </c>
      <c r="Z38" s="4">
        <v>112569</v>
      </c>
      <c r="AA38" s="4">
        <v>112569</v>
      </c>
      <c r="AB38" s="4">
        <v>112464</v>
      </c>
      <c r="AC38" s="4">
        <v>74976</v>
      </c>
      <c r="AD38" s="4">
        <v>1238259</v>
      </c>
      <c r="AE38" s="4"/>
      <c r="AF38" s="4">
        <v>112569</v>
      </c>
      <c r="AG38" s="4">
        <v>112569</v>
      </c>
      <c r="AH38" s="4">
        <v>675414</v>
      </c>
      <c r="AI38" s="4">
        <v>224928</v>
      </c>
      <c r="AJ38" s="4"/>
      <c r="AK38" s="4"/>
      <c r="AL38" s="4"/>
      <c r="AM38" s="4">
        <v>5628</v>
      </c>
      <c r="AN38" s="4"/>
      <c r="AO38" s="4"/>
      <c r="AP38" s="4"/>
      <c r="AQ38" s="4">
        <v>34000</v>
      </c>
      <c r="AR38" s="4">
        <v>34000</v>
      </c>
      <c r="AS38" s="4">
        <v>10200</v>
      </c>
      <c r="AT38" s="4"/>
      <c r="AU38" s="4"/>
      <c r="AV38" s="4"/>
      <c r="AW38" s="4">
        <v>106647</v>
      </c>
      <c r="AX38" s="4">
        <v>1723</v>
      </c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>
        <v>55922</v>
      </c>
      <c r="BV38" s="4"/>
      <c r="BW38" s="4"/>
      <c r="BX38" s="4"/>
      <c r="BY38" s="4">
        <v>7625</v>
      </c>
      <c r="BZ38" s="4">
        <v>1374</v>
      </c>
      <c r="CA38" s="4">
        <v>1195</v>
      </c>
      <c r="CB38" s="4">
        <v>1195</v>
      </c>
      <c r="CC38" s="4">
        <v>1374</v>
      </c>
      <c r="CD38" s="4">
        <v>4780</v>
      </c>
      <c r="CE38" s="4"/>
      <c r="CF38" s="4"/>
      <c r="CG38" s="4"/>
      <c r="CH38" s="4"/>
      <c r="CI38" s="4"/>
      <c r="CJ38" s="4"/>
      <c r="CK38" s="4"/>
      <c r="CL38" s="4"/>
      <c r="CM38" s="4">
        <v>23900</v>
      </c>
      <c r="CN38" s="4">
        <v>62760</v>
      </c>
      <c r="CO38" s="4">
        <v>4304</v>
      </c>
      <c r="CP38" s="4"/>
      <c r="CQ38" s="4"/>
      <c r="CR38" s="4">
        <v>13859</v>
      </c>
      <c r="CS38" s="4"/>
      <c r="CT38" s="4"/>
      <c r="CU38" s="4">
        <v>26325</v>
      </c>
      <c r="CV38" s="4"/>
      <c r="CW38" s="4">
        <v>65219</v>
      </c>
      <c r="CX38" s="4">
        <v>112569</v>
      </c>
      <c r="CY38" s="4"/>
      <c r="CZ38" s="4"/>
      <c r="DA38" s="4"/>
      <c r="DB38" s="4"/>
      <c r="DC38" s="4"/>
      <c r="DD38" s="4"/>
      <c r="DE38" s="4">
        <v>112065</v>
      </c>
      <c r="DF38" s="4">
        <f t="shared" si="2"/>
        <v>4467611</v>
      </c>
      <c r="DG38" s="4">
        <f t="shared" si="3"/>
        <v>4579676</v>
      </c>
      <c r="DH38" s="4">
        <f t="shared" si="4"/>
        <v>2623157</v>
      </c>
      <c r="DI38" s="4">
        <f>VLOOKUP(A38,'[1]Combined_Merged google doc'!$B$2:$S$119,18,FALSE)</f>
        <v>446176</v>
      </c>
      <c r="DJ38" s="4">
        <f t="shared" si="5"/>
        <v>78200</v>
      </c>
      <c r="DK38" s="4">
        <f t="shared" si="6"/>
        <v>33950</v>
      </c>
      <c r="DL38" s="4">
        <f t="shared" si="7"/>
        <v>334026</v>
      </c>
      <c r="DM38" s="9">
        <f t="shared" si="8"/>
        <v>0.74864179158000432</v>
      </c>
      <c r="DN38" s="4">
        <f>SUM(H38:Q38,S38:W38,Y38:AD38,AU38,AZ38:BA38,BK38:BL38,BP38:BQ38,BS38:BT38,BV38:BW38,BZ38:CD38,CF38,CH38:CO38,CR38:CT38,CV38,CX38:DD38)-DL38</f>
        <v>2660816</v>
      </c>
      <c r="DO38" s="4">
        <f t="shared" si="9"/>
        <v>1125480</v>
      </c>
      <c r="DP38" s="4">
        <f t="shared" si="10"/>
        <v>5628</v>
      </c>
      <c r="DQ38" s="4">
        <f t="shared" si="11"/>
        <v>108370</v>
      </c>
      <c r="DR38" s="4">
        <f t="shared" si="12"/>
        <v>0</v>
      </c>
      <c r="DS38" s="4">
        <f t="shared" si="19"/>
        <v>0</v>
      </c>
      <c r="DT38" s="4">
        <f t="shared" si="13"/>
        <v>65219</v>
      </c>
      <c r="DU38" s="4">
        <f t="shared" si="14"/>
        <v>55922</v>
      </c>
      <c r="DV38" s="4">
        <f t="shared" si="15"/>
        <v>334026</v>
      </c>
      <c r="DW38" s="9">
        <f>DV38/DZ38</f>
        <v>0.74864179158000432</v>
      </c>
      <c r="DX38" s="4">
        <f t="shared" si="16"/>
        <v>78200</v>
      </c>
      <c r="DY38" s="4">
        <f t="shared" si="17"/>
        <v>33950</v>
      </c>
      <c r="DZ38" s="4">
        <f t="shared" si="18"/>
        <v>446176</v>
      </c>
      <c r="EA38" s="4">
        <f>SUM(DN38:DY38)</f>
        <v>4467611.7486417918</v>
      </c>
      <c r="EB38" s="4"/>
      <c r="EC38" s="4">
        <f>SUM(DN38,DR38:DT38)</f>
        <v>2726035</v>
      </c>
      <c r="ED38" s="4">
        <f>EC38/E38</f>
        <v>11406.004184100419</v>
      </c>
      <c r="EE38" s="4"/>
      <c r="EF38" s="4"/>
    </row>
    <row r="39" spans="1:136" x14ac:dyDescent="0.2">
      <c r="A39" s="7">
        <v>239</v>
      </c>
      <c r="B39" s="6" t="s">
        <v>272</v>
      </c>
      <c r="C39" t="s">
        <v>351</v>
      </c>
      <c r="D39">
        <v>2</v>
      </c>
      <c r="E39" s="10">
        <v>336</v>
      </c>
      <c r="F39" s="9">
        <v>0.41699999999999998</v>
      </c>
      <c r="G39">
        <v>140</v>
      </c>
      <c r="H39" s="4">
        <v>195277</v>
      </c>
      <c r="I39" s="4">
        <v>112569</v>
      </c>
      <c r="J39" s="4">
        <v>125223</v>
      </c>
      <c r="K39" s="4"/>
      <c r="L39" s="4"/>
      <c r="M39" s="4">
        <v>90879</v>
      </c>
      <c r="N39" s="4">
        <v>67876</v>
      </c>
      <c r="O39" s="4"/>
      <c r="P39" s="4"/>
      <c r="Q39" s="4"/>
      <c r="R39" s="4"/>
      <c r="S39" s="4">
        <v>78183</v>
      </c>
      <c r="T39" s="4">
        <v>60194</v>
      </c>
      <c r="U39" s="4">
        <v>101190</v>
      </c>
      <c r="V39" s="4">
        <v>112569</v>
      </c>
      <c r="W39" s="49">
        <v>337707</v>
      </c>
      <c r="X39" s="4"/>
      <c r="Y39" s="4">
        <v>225138</v>
      </c>
      <c r="Z39" s="4">
        <v>112569</v>
      </c>
      <c r="AA39" s="4">
        <v>225138</v>
      </c>
      <c r="AB39" s="4">
        <v>187440</v>
      </c>
      <c r="AC39" s="4">
        <v>112464</v>
      </c>
      <c r="AD39" s="4">
        <v>1463397</v>
      </c>
      <c r="AE39" s="4"/>
      <c r="AF39" s="4">
        <v>112569</v>
      </c>
      <c r="AG39" s="4">
        <v>112569</v>
      </c>
      <c r="AH39" s="4">
        <v>900552</v>
      </c>
      <c r="AI39" s="4">
        <v>224928</v>
      </c>
      <c r="AJ39" s="4"/>
      <c r="AK39" s="4"/>
      <c r="AL39" s="4">
        <v>450276</v>
      </c>
      <c r="AM39" s="4"/>
      <c r="AN39" s="4"/>
      <c r="AO39" s="4"/>
      <c r="AP39" s="4"/>
      <c r="AQ39" s="4">
        <v>34000</v>
      </c>
      <c r="AR39" s="4">
        <v>34000</v>
      </c>
      <c r="AS39" s="4">
        <v>10200</v>
      </c>
      <c r="AT39" s="4"/>
      <c r="AU39" s="4"/>
      <c r="AV39" s="4"/>
      <c r="AW39" s="4">
        <v>149930</v>
      </c>
      <c r="AX39" s="4">
        <v>2422</v>
      </c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>
        <v>55922</v>
      </c>
      <c r="BV39" s="4"/>
      <c r="BW39" s="4"/>
      <c r="BX39" s="4"/>
      <c r="BY39" s="4">
        <v>2797</v>
      </c>
      <c r="BZ39" s="4">
        <v>1932</v>
      </c>
      <c r="CA39" s="4">
        <v>1680</v>
      </c>
      <c r="CB39" s="4">
        <v>1680</v>
      </c>
      <c r="CC39" s="4">
        <v>1932</v>
      </c>
      <c r="CD39" s="4">
        <v>6720</v>
      </c>
      <c r="CE39" s="4"/>
      <c r="CF39" s="4"/>
      <c r="CG39" s="4"/>
      <c r="CH39" s="4"/>
      <c r="CI39" s="4"/>
      <c r="CJ39" s="4"/>
      <c r="CK39" s="4"/>
      <c r="CL39" s="4"/>
      <c r="CM39" s="4">
        <v>33600</v>
      </c>
      <c r="CN39" s="4">
        <v>85268</v>
      </c>
      <c r="CO39" s="4">
        <v>5297</v>
      </c>
      <c r="CP39" s="4"/>
      <c r="CQ39" s="4"/>
      <c r="CR39" s="4"/>
      <c r="CS39" s="4"/>
      <c r="CT39" s="4"/>
      <c r="CU39" s="4">
        <v>4050</v>
      </c>
      <c r="CV39" s="4"/>
      <c r="CW39" s="4"/>
      <c r="CX39" s="4"/>
      <c r="CY39" s="4"/>
      <c r="CZ39" s="4"/>
      <c r="DA39" s="4"/>
      <c r="DB39" s="4"/>
      <c r="DC39" s="4"/>
      <c r="DD39" s="4"/>
      <c r="DE39" s="4">
        <v>-112559</v>
      </c>
      <c r="DF39" s="4">
        <f t="shared" si="2"/>
        <v>5840137</v>
      </c>
      <c r="DG39" s="4">
        <f t="shared" si="3"/>
        <v>5727578</v>
      </c>
      <c r="DH39" s="4">
        <f t="shared" si="4"/>
        <v>3393786</v>
      </c>
      <c r="DI39" s="4">
        <f>VLOOKUP(A39,'[1]Combined_Merged google doc'!$B$2:$S$119,18,FALSE)</f>
        <v>327040</v>
      </c>
      <c r="DJ39" s="4">
        <f t="shared" si="5"/>
        <v>78200</v>
      </c>
      <c r="DK39" s="4">
        <f t="shared" si="6"/>
        <v>6847</v>
      </c>
      <c r="DL39" s="4">
        <f t="shared" si="7"/>
        <v>241993</v>
      </c>
      <c r="DM39" s="9">
        <f t="shared" si="8"/>
        <v>0.7399492416829746</v>
      </c>
      <c r="DN39" s="4">
        <f>SUM(H39:Q39,S39:W39,Y39:AD39,AU39,AZ39:BA39,BK39:BL39,BP39:BQ39,BS39:BT39,BV39:BW39,BZ39:CD39,CF39,CH39:CO39,CR39:CT39,CV39,CX39:DD39)-DL39</f>
        <v>3503929</v>
      </c>
      <c r="DO39" s="4">
        <f t="shared" si="9"/>
        <v>1350618</v>
      </c>
      <c r="DP39" s="4">
        <f t="shared" si="10"/>
        <v>450276</v>
      </c>
      <c r="DQ39" s="4">
        <f t="shared" si="11"/>
        <v>152352</v>
      </c>
      <c r="DR39" s="4">
        <f t="shared" si="12"/>
        <v>0</v>
      </c>
      <c r="DS39" s="4">
        <f t="shared" si="19"/>
        <v>0</v>
      </c>
      <c r="DT39" s="4">
        <f t="shared" si="13"/>
        <v>0</v>
      </c>
      <c r="DU39" s="4">
        <f t="shared" si="14"/>
        <v>55922</v>
      </c>
      <c r="DV39" s="4">
        <f t="shared" si="15"/>
        <v>241993</v>
      </c>
      <c r="DW39" s="9">
        <f>DV39/DZ39</f>
        <v>0.7399492416829746</v>
      </c>
      <c r="DX39" s="4">
        <f t="shared" si="16"/>
        <v>78200</v>
      </c>
      <c r="DY39" s="4">
        <f t="shared" si="17"/>
        <v>6847</v>
      </c>
      <c r="DZ39" s="4">
        <f t="shared" si="18"/>
        <v>327040</v>
      </c>
      <c r="EA39" s="4">
        <f>SUM(DN39:DY39)</f>
        <v>5840137.7399492413</v>
      </c>
      <c r="EB39" s="4"/>
      <c r="EC39" s="4">
        <f>SUM(DN39,DR39:DT39)</f>
        <v>3503929</v>
      </c>
      <c r="ED39" s="4">
        <f>EC39/E39</f>
        <v>10428.360119047618</v>
      </c>
      <c r="EE39" s="4"/>
      <c r="EF39" s="4"/>
    </row>
    <row r="40" spans="1:136" x14ac:dyDescent="0.2">
      <c r="A40" s="7">
        <v>227</v>
      </c>
      <c r="B40" s="6" t="s">
        <v>273</v>
      </c>
      <c r="C40" t="s">
        <v>351</v>
      </c>
      <c r="D40">
        <v>1</v>
      </c>
      <c r="E40" s="10">
        <v>410</v>
      </c>
      <c r="F40" s="9">
        <v>0.51200000000000001</v>
      </c>
      <c r="G40">
        <v>210</v>
      </c>
      <c r="H40" s="4">
        <v>195277</v>
      </c>
      <c r="I40" s="4">
        <v>112569</v>
      </c>
      <c r="J40" s="4">
        <v>156529</v>
      </c>
      <c r="K40" s="4"/>
      <c r="L40" s="4"/>
      <c r="M40" s="4">
        <v>90879</v>
      </c>
      <c r="N40" s="4">
        <v>67876</v>
      </c>
      <c r="O40" s="4">
        <v>50639</v>
      </c>
      <c r="P40" s="4"/>
      <c r="Q40" s="4"/>
      <c r="R40" s="4"/>
      <c r="S40" s="4">
        <v>78183</v>
      </c>
      <c r="T40" s="4">
        <v>60194</v>
      </c>
      <c r="U40" s="4">
        <v>101190</v>
      </c>
      <c r="V40" s="4">
        <v>112569</v>
      </c>
      <c r="W40" s="49">
        <f>562845-X40</f>
        <v>506561</v>
      </c>
      <c r="X40" s="4">
        <v>56284</v>
      </c>
      <c r="Y40" s="4">
        <v>225138</v>
      </c>
      <c r="Z40" s="4"/>
      <c r="AA40" s="4">
        <v>337707</v>
      </c>
      <c r="AB40" s="4">
        <v>187440</v>
      </c>
      <c r="AC40" s="4">
        <v>112464</v>
      </c>
      <c r="AD40" s="4">
        <v>1913673</v>
      </c>
      <c r="AE40" s="4"/>
      <c r="AF40" s="4">
        <v>112569</v>
      </c>
      <c r="AG40" s="4">
        <v>225138</v>
      </c>
      <c r="AH40" s="4">
        <v>787983</v>
      </c>
      <c r="AI40" s="4">
        <v>149952</v>
      </c>
      <c r="AJ40" s="4"/>
      <c r="AK40" s="4"/>
      <c r="AL40" s="4">
        <v>1013121</v>
      </c>
      <c r="AM40" s="4"/>
      <c r="AN40" s="4"/>
      <c r="AO40" s="4">
        <v>112569</v>
      </c>
      <c r="AP40" s="4"/>
      <c r="AQ40" s="4"/>
      <c r="AR40" s="4"/>
      <c r="AS40" s="4"/>
      <c r="AT40" s="4"/>
      <c r="AU40" s="4"/>
      <c r="AV40" s="4"/>
      <c r="AW40" s="4">
        <v>182951</v>
      </c>
      <c r="AX40" s="4">
        <v>2956</v>
      </c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>
        <v>55922</v>
      </c>
      <c r="BV40" s="4"/>
      <c r="BW40" s="4"/>
      <c r="BX40" s="4"/>
      <c r="BY40" s="4">
        <v>4192</v>
      </c>
      <c r="BZ40" s="4">
        <v>2358</v>
      </c>
      <c r="CA40" s="4">
        <v>2050</v>
      </c>
      <c r="CB40" s="4">
        <v>2050</v>
      </c>
      <c r="CC40" s="4">
        <v>2358</v>
      </c>
      <c r="CD40" s="4">
        <v>8200</v>
      </c>
      <c r="CE40" s="4"/>
      <c r="CF40" s="4"/>
      <c r="CG40" s="4"/>
      <c r="CH40" s="4"/>
      <c r="CI40" s="4">
        <v>117087</v>
      </c>
      <c r="CJ40" s="4"/>
      <c r="CK40" s="4"/>
      <c r="CL40" s="4"/>
      <c r="CM40" s="4">
        <v>41000</v>
      </c>
      <c r="CN40" s="4">
        <v>108941</v>
      </c>
      <c r="CO40" s="4">
        <v>6440</v>
      </c>
      <c r="CP40" s="4"/>
      <c r="CQ40" s="4"/>
      <c r="CR40" s="4"/>
      <c r="CS40" s="4"/>
      <c r="CT40" s="4"/>
      <c r="CU40" s="4">
        <v>10575</v>
      </c>
      <c r="CV40" s="4"/>
      <c r="CW40" s="4"/>
      <c r="CX40" s="4"/>
      <c r="CY40" s="4"/>
      <c r="CZ40" s="4"/>
      <c r="DA40" s="4"/>
      <c r="DB40" s="4"/>
      <c r="DC40" s="4"/>
      <c r="DD40" s="4"/>
      <c r="DE40" s="4">
        <v>13</v>
      </c>
      <c r="DF40" s="4">
        <f t="shared" si="2"/>
        <v>7313584</v>
      </c>
      <c r="DG40" s="4">
        <f t="shared" si="3"/>
        <v>7313597</v>
      </c>
      <c r="DH40" s="4">
        <f t="shared" si="4"/>
        <v>4130149</v>
      </c>
      <c r="DI40" s="4">
        <f>VLOOKUP(A40,'[1]Combined_Merged google doc'!$B$2:$S$119,18,FALSE)</f>
        <v>490560</v>
      </c>
      <c r="DJ40" s="4">
        <f t="shared" si="5"/>
        <v>0</v>
      </c>
      <c r="DK40" s="4">
        <f t="shared" si="6"/>
        <v>71051</v>
      </c>
      <c r="DL40" s="4">
        <f t="shared" si="7"/>
        <v>419509</v>
      </c>
      <c r="DM40" s="9">
        <f t="shared" si="8"/>
        <v>0.85516348662752772</v>
      </c>
      <c r="DN40" s="4">
        <f>SUM(H40:Q40,S40:W40,Y40:AD40,AU40,AZ40:BA40,BK40:BL40,BP40:BQ40,BS40:BT40,BV40:BW40,BZ40:CD40,CF40,CH40:CO40,CR40:CT40,CV40,CX40:DD40)-DL40</f>
        <v>4179863</v>
      </c>
      <c r="DO40" s="4">
        <f t="shared" si="9"/>
        <v>1275642</v>
      </c>
      <c r="DP40" s="4">
        <f t="shared" si="10"/>
        <v>1125690</v>
      </c>
      <c r="DQ40" s="4">
        <f t="shared" si="11"/>
        <v>185907</v>
      </c>
      <c r="DR40" s="4">
        <f t="shared" si="12"/>
        <v>0</v>
      </c>
      <c r="DS40" s="4">
        <f t="shared" si="19"/>
        <v>0</v>
      </c>
      <c r="DT40" s="4">
        <f t="shared" si="13"/>
        <v>0</v>
      </c>
      <c r="DU40" s="4">
        <f t="shared" si="14"/>
        <v>55922</v>
      </c>
      <c r="DV40" s="4">
        <f t="shared" si="15"/>
        <v>419509</v>
      </c>
      <c r="DW40" s="9">
        <f>DV40/DZ40</f>
        <v>0.85516348662752772</v>
      </c>
      <c r="DX40" s="4">
        <f t="shared" si="16"/>
        <v>0</v>
      </c>
      <c r="DY40" s="4">
        <f t="shared" si="17"/>
        <v>71051</v>
      </c>
      <c r="DZ40" s="4">
        <f t="shared" si="18"/>
        <v>490560</v>
      </c>
      <c r="EA40" s="4">
        <f>SUM(DN40:DY40)</f>
        <v>7313584.8551634867</v>
      </c>
      <c r="EB40" s="4"/>
      <c r="EC40" s="4">
        <f>SUM(DN40,DR40:DT40)</f>
        <v>4179863</v>
      </c>
      <c r="ED40" s="4">
        <f>EC40/E40</f>
        <v>10194.787804878049</v>
      </c>
      <c r="EE40" s="4"/>
      <c r="EF40" s="4"/>
    </row>
    <row r="41" spans="1:136" x14ac:dyDescent="0.2">
      <c r="A41" s="7">
        <v>246</v>
      </c>
      <c r="B41" s="6" t="s">
        <v>274</v>
      </c>
      <c r="C41" t="s">
        <v>355</v>
      </c>
      <c r="D41">
        <v>2</v>
      </c>
      <c r="E41" s="10">
        <v>525</v>
      </c>
      <c r="F41" s="9">
        <v>0.16</v>
      </c>
      <c r="G41">
        <v>84</v>
      </c>
      <c r="H41" s="4">
        <v>195277</v>
      </c>
      <c r="I41" s="4">
        <v>112569</v>
      </c>
      <c r="J41" s="4">
        <v>281752</v>
      </c>
      <c r="K41" s="4">
        <v>146340</v>
      </c>
      <c r="L41" s="4"/>
      <c r="M41" s="4">
        <v>90879</v>
      </c>
      <c r="N41" s="4">
        <v>67876</v>
      </c>
      <c r="O41" s="4">
        <v>65831</v>
      </c>
      <c r="P41" s="4"/>
      <c r="Q41" s="4"/>
      <c r="R41" s="4"/>
      <c r="S41" s="4">
        <v>78183</v>
      </c>
      <c r="T41" s="4">
        <v>60194</v>
      </c>
      <c r="U41" s="4">
        <v>151785</v>
      </c>
      <c r="V41" s="4">
        <v>112569</v>
      </c>
      <c r="W41" s="49"/>
      <c r="X41" s="4"/>
      <c r="Y41" s="4"/>
      <c r="Z41" s="4"/>
      <c r="AA41" s="4"/>
      <c r="AB41" s="4"/>
      <c r="AC41" s="4"/>
      <c r="AD41" s="4">
        <v>2690399</v>
      </c>
      <c r="AE41" s="4"/>
      <c r="AF41" s="4">
        <v>112569</v>
      </c>
      <c r="AG41" s="4">
        <v>112569</v>
      </c>
      <c r="AH41" s="4">
        <v>1013121</v>
      </c>
      <c r="AI41" s="4">
        <v>149952</v>
      </c>
      <c r="AJ41" s="4"/>
      <c r="AK41" s="4"/>
      <c r="AL41" s="4">
        <v>112569</v>
      </c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>
        <v>13125</v>
      </c>
      <c r="AZ41" s="4"/>
      <c r="BA41" s="4">
        <v>112569</v>
      </c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>
        <v>337707</v>
      </c>
      <c r="BR41" s="4"/>
      <c r="BS41" s="4">
        <v>23000</v>
      </c>
      <c r="BT41" s="4"/>
      <c r="BU41" s="4">
        <v>244046</v>
      </c>
      <c r="BV41" s="4">
        <v>100000</v>
      </c>
      <c r="BW41" s="4"/>
      <c r="BX41" s="4"/>
      <c r="BY41" s="4"/>
      <c r="BZ41" s="4">
        <v>4830</v>
      </c>
      <c r="CA41" s="4">
        <v>5250</v>
      </c>
      <c r="CB41" s="4">
        <v>5250</v>
      </c>
      <c r="CC41" s="4">
        <v>6038</v>
      </c>
      <c r="CD41" s="4">
        <v>10500</v>
      </c>
      <c r="CE41" s="4"/>
      <c r="CF41" s="4"/>
      <c r="CG41" s="4"/>
      <c r="CH41" s="4"/>
      <c r="CI41" s="4"/>
      <c r="CJ41" s="4"/>
      <c r="CK41" s="4"/>
      <c r="CL41" s="4"/>
      <c r="CM41" s="4">
        <v>52500</v>
      </c>
      <c r="CN41" s="4">
        <v>98286</v>
      </c>
      <c r="CO41" s="4">
        <v>7381</v>
      </c>
      <c r="CP41" s="4"/>
      <c r="CQ41" s="4"/>
      <c r="CR41" s="4"/>
      <c r="CS41" s="4"/>
      <c r="CT41" s="4"/>
      <c r="CU41" s="4">
        <v>15075</v>
      </c>
      <c r="CV41" s="4"/>
      <c r="CW41" s="4"/>
      <c r="CX41" s="4"/>
      <c r="CY41" s="4"/>
      <c r="CZ41" s="4"/>
      <c r="DA41" s="4"/>
      <c r="DB41" s="4"/>
      <c r="DC41" s="4"/>
      <c r="DD41" s="4"/>
      <c r="DE41" s="4">
        <v>5011</v>
      </c>
      <c r="DF41" s="4">
        <f t="shared" si="2"/>
        <v>6589991</v>
      </c>
      <c r="DG41" s="4">
        <f t="shared" si="3"/>
        <v>6595002</v>
      </c>
      <c r="DH41" s="4">
        <f t="shared" si="4"/>
        <v>4301665</v>
      </c>
      <c r="DI41" s="4">
        <f>VLOOKUP(A41,'[1]Combined_Merged google doc'!$B$2:$S$119,18,FALSE)</f>
        <v>196224</v>
      </c>
      <c r="DJ41" s="4">
        <f t="shared" si="5"/>
        <v>0</v>
      </c>
      <c r="DK41" s="4">
        <f t="shared" si="6"/>
        <v>15075</v>
      </c>
      <c r="DL41" s="4">
        <f t="shared" si="7"/>
        <v>181149</v>
      </c>
      <c r="DM41" s="9">
        <f t="shared" si="8"/>
        <v>0.92317453522504889</v>
      </c>
      <c r="DN41" s="4">
        <f>SUM(H41:Q41,S41:W41,Y41:AD41,AU41,AZ41:BA41,BK41:BL41,BP41:BQ41,BS41:BT41,BV41:BW41,BZ41:CD41,CF41,CH41:CO41,CR41:CT41,CV41,CX41:DD41)-DL41</f>
        <v>4635816</v>
      </c>
      <c r="DO41" s="4">
        <f t="shared" si="9"/>
        <v>1388211</v>
      </c>
      <c r="DP41" s="4">
        <f t="shared" si="10"/>
        <v>112569</v>
      </c>
      <c r="DQ41" s="4">
        <f t="shared" si="11"/>
        <v>13125</v>
      </c>
      <c r="DR41" s="4">
        <f t="shared" si="12"/>
        <v>0</v>
      </c>
      <c r="DS41" s="4">
        <f t="shared" si="19"/>
        <v>0</v>
      </c>
      <c r="DT41" s="4">
        <f t="shared" si="13"/>
        <v>0</v>
      </c>
      <c r="DU41" s="4">
        <f t="shared" si="14"/>
        <v>244046</v>
      </c>
      <c r="DV41" s="4">
        <f t="shared" si="15"/>
        <v>181149</v>
      </c>
      <c r="DW41" s="9">
        <f>DV41/DZ41</f>
        <v>0.92317453522504889</v>
      </c>
      <c r="DX41" s="4">
        <f t="shared" si="16"/>
        <v>0</v>
      </c>
      <c r="DY41" s="4">
        <f t="shared" si="17"/>
        <v>15075</v>
      </c>
      <c r="DZ41" s="4">
        <f t="shared" si="18"/>
        <v>196224</v>
      </c>
      <c r="EA41" s="4">
        <f>SUM(DN41:DY41)</f>
        <v>6589991.9231745349</v>
      </c>
      <c r="EB41" s="4"/>
      <c r="EC41" s="4">
        <f>SUM(DN41,DR41:DT41)</f>
        <v>4635816</v>
      </c>
      <c r="ED41" s="4">
        <f>EC41/E41</f>
        <v>8830.1257142857139</v>
      </c>
      <c r="EE41" s="4"/>
      <c r="EF41" s="4"/>
    </row>
    <row r="42" spans="1:136" x14ac:dyDescent="0.2">
      <c r="A42" s="7">
        <v>413</v>
      </c>
      <c r="B42" s="6" t="s">
        <v>275</v>
      </c>
      <c r="C42" t="s">
        <v>355</v>
      </c>
      <c r="D42">
        <v>8</v>
      </c>
      <c r="E42" s="10">
        <v>475</v>
      </c>
      <c r="F42" s="9">
        <v>0.78300000000000003</v>
      </c>
      <c r="G42">
        <v>372</v>
      </c>
      <c r="H42" s="4">
        <v>195277</v>
      </c>
      <c r="I42" s="4">
        <v>112569</v>
      </c>
      <c r="J42" s="4">
        <v>250446</v>
      </c>
      <c r="K42" s="4">
        <v>135083</v>
      </c>
      <c r="L42" s="4"/>
      <c r="M42" s="4">
        <v>90879</v>
      </c>
      <c r="N42" s="4">
        <v>67876</v>
      </c>
      <c r="O42" s="4">
        <v>60767</v>
      </c>
      <c r="P42" s="4"/>
      <c r="Q42" s="4">
        <v>69509</v>
      </c>
      <c r="R42" s="4"/>
      <c r="S42" s="4">
        <v>78183</v>
      </c>
      <c r="T42" s="4">
        <v>60194</v>
      </c>
      <c r="U42" s="4">
        <v>252975</v>
      </c>
      <c r="V42" s="4">
        <v>112569</v>
      </c>
      <c r="W42" s="49"/>
      <c r="X42" s="4"/>
      <c r="Y42" s="4"/>
      <c r="Z42" s="4"/>
      <c r="AA42" s="4"/>
      <c r="AB42" s="4"/>
      <c r="AC42" s="4"/>
      <c r="AD42" s="4">
        <v>2431490</v>
      </c>
      <c r="AE42" s="4"/>
      <c r="AF42" s="4">
        <v>112569</v>
      </c>
      <c r="AG42" s="4">
        <v>450276</v>
      </c>
      <c r="AH42" s="4">
        <v>1125690</v>
      </c>
      <c r="AI42" s="4">
        <v>149952</v>
      </c>
      <c r="AJ42" s="4">
        <v>110030</v>
      </c>
      <c r="AK42" s="4"/>
      <c r="AL42" s="4"/>
      <c r="AM42" s="4">
        <v>30394</v>
      </c>
      <c r="AN42" s="4"/>
      <c r="AO42" s="4"/>
      <c r="AP42" s="4"/>
      <c r="AQ42" s="4">
        <v>27200</v>
      </c>
      <c r="AR42" s="4">
        <v>27200</v>
      </c>
      <c r="AS42" s="4">
        <v>10200</v>
      </c>
      <c r="AT42" s="4"/>
      <c r="AU42" s="4"/>
      <c r="AV42" s="4"/>
      <c r="AW42" s="4">
        <v>211955</v>
      </c>
      <c r="AX42" s="4">
        <v>3425</v>
      </c>
      <c r="AY42" s="4"/>
      <c r="AZ42" s="4"/>
      <c r="BA42" s="4"/>
      <c r="BB42" s="4">
        <v>156529</v>
      </c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>
        <v>337707</v>
      </c>
      <c r="BR42" s="4"/>
      <c r="BS42" s="4">
        <v>23000</v>
      </c>
      <c r="BT42" s="4"/>
      <c r="BU42" s="4">
        <v>367239</v>
      </c>
      <c r="BV42" s="4">
        <v>100000</v>
      </c>
      <c r="BW42" s="4"/>
      <c r="BX42" s="4"/>
      <c r="BY42" s="4">
        <v>14935</v>
      </c>
      <c r="BZ42" s="4">
        <v>4370</v>
      </c>
      <c r="CA42" s="4">
        <v>4750</v>
      </c>
      <c r="CB42" s="4">
        <v>4750</v>
      </c>
      <c r="CC42" s="4">
        <v>5463</v>
      </c>
      <c r="CD42" s="4">
        <v>9500</v>
      </c>
      <c r="CE42" s="4"/>
      <c r="CF42" s="4"/>
      <c r="CG42" s="4"/>
      <c r="CH42" s="4"/>
      <c r="CI42" s="4"/>
      <c r="CJ42" s="4"/>
      <c r="CK42" s="4"/>
      <c r="CL42" s="4"/>
      <c r="CM42" s="4">
        <v>47500</v>
      </c>
      <c r="CN42" s="4">
        <v>104510</v>
      </c>
      <c r="CO42" s="4">
        <v>6985</v>
      </c>
      <c r="CP42" s="4"/>
      <c r="CQ42" s="4"/>
      <c r="CR42" s="4"/>
      <c r="CS42" s="4"/>
      <c r="CT42" s="4"/>
      <c r="CU42" s="4">
        <v>64125</v>
      </c>
      <c r="CV42" s="4"/>
      <c r="CW42" s="4"/>
      <c r="CX42" s="4"/>
      <c r="CY42" s="4"/>
      <c r="CZ42" s="4"/>
      <c r="DA42" s="4"/>
      <c r="DB42" s="4"/>
      <c r="DC42" s="4"/>
      <c r="DD42" s="4"/>
      <c r="DE42" s="4">
        <v>5318</v>
      </c>
      <c r="DF42" s="4">
        <f t="shared" si="2"/>
        <v>7428071</v>
      </c>
      <c r="DG42" s="4">
        <f t="shared" si="3"/>
        <v>7433389</v>
      </c>
      <c r="DH42" s="4">
        <f t="shared" si="4"/>
        <v>4062431</v>
      </c>
      <c r="DI42" s="4">
        <f>VLOOKUP(A42,'[1]Combined_Merged google doc'!$B$2:$S$119,18,FALSE)</f>
        <v>871328</v>
      </c>
      <c r="DJ42" s="4">
        <f t="shared" si="5"/>
        <v>64600</v>
      </c>
      <c r="DK42" s="4">
        <f t="shared" si="6"/>
        <v>235589</v>
      </c>
      <c r="DL42" s="4">
        <f t="shared" si="7"/>
        <v>571139</v>
      </c>
      <c r="DM42" s="9">
        <f t="shared" si="8"/>
        <v>0.65548105879760554</v>
      </c>
      <c r="DN42" s="4">
        <f>SUM(H42:Q42,S42:W42,Y42:AD42,AU42,AZ42:BA42,BK42:BL42,BP42:BQ42,BS42:BT42,BV42:BW42,BZ42:CD42,CF42,CH42:CO42,CR42:CT42,CV42,CX42:DD42)-DL42</f>
        <v>3995213</v>
      </c>
      <c r="DO42" s="4">
        <f t="shared" si="9"/>
        <v>1948517</v>
      </c>
      <c r="DP42" s="4">
        <f t="shared" si="10"/>
        <v>30394</v>
      </c>
      <c r="DQ42" s="4">
        <f t="shared" si="11"/>
        <v>215380</v>
      </c>
      <c r="DR42" s="4">
        <f t="shared" si="12"/>
        <v>0</v>
      </c>
      <c r="DS42" s="4">
        <f t="shared" si="19"/>
        <v>0</v>
      </c>
      <c r="DT42" s="4">
        <f t="shared" si="13"/>
        <v>0</v>
      </c>
      <c r="DU42" s="4">
        <f t="shared" si="14"/>
        <v>367239</v>
      </c>
      <c r="DV42" s="4">
        <f t="shared" si="15"/>
        <v>571139</v>
      </c>
      <c r="DW42" s="9">
        <f>DV42/DZ42</f>
        <v>0.65548105879760554</v>
      </c>
      <c r="DX42" s="4">
        <f t="shared" si="16"/>
        <v>64600</v>
      </c>
      <c r="DY42" s="4">
        <f t="shared" si="17"/>
        <v>235589</v>
      </c>
      <c r="DZ42" s="4">
        <f t="shared" si="18"/>
        <v>871328</v>
      </c>
      <c r="EA42" s="4">
        <f>SUM(DN42:DY42)</f>
        <v>7428071.6554810591</v>
      </c>
      <c r="EB42" s="4"/>
      <c r="EC42" s="4">
        <f>SUM(DN42,DR42:DT42)</f>
        <v>3995213</v>
      </c>
      <c r="ED42" s="4">
        <f>EC42/E42</f>
        <v>8410.9747368421049</v>
      </c>
      <c r="EE42" s="4"/>
      <c r="EF42" s="4"/>
    </row>
    <row r="43" spans="1:136" x14ac:dyDescent="0.2">
      <c r="A43" s="7">
        <v>258</v>
      </c>
      <c r="B43" s="6" t="s">
        <v>276</v>
      </c>
      <c r="C43" t="s">
        <v>351</v>
      </c>
      <c r="D43">
        <v>3</v>
      </c>
      <c r="E43" s="10">
        <v>354</v>
      </c>
      <c r="F43" s="9">
        <v>6.5000000000000002E-2</v>
      </c>
      <c r="G43">
        <v>23</v>
      </c>
      <c r="H43" s="4">
        <v>195277</v>
      </c>
      <c r="I43" s="4">
        <v>112569</v>
      </c>
      <c r="J43" s="4">
        <v>140876</v>
      </c>
      <c r="K43" s="4"/>
      <c r="L43" s="4"/>
      <c r="M43" s="4">
        <v>90879</v>
      </c>
      <c r="N43" s="4">
        <v>67876</v>
      </c>
      <c r="O43" s="4"/>
      <c r="P43" s="4"/>
      <c r="Q43" s="4"/>
      <c r="R43" s="4"/>
      <c r="S43" s="4">
        <v>78183</v>
      </c>
      <c r="T43" s="4">
        <v>60194</v>
      </c>
      <c r="U43" s="4">
        <v>101190</v>
      </c>
      <c r="V43" s="4">
        <v>112569</v>
      </c>
      <c r="W43" s="49">
        <v>337707</v>
      </c>
      <c r="X43" s="4"/>
      <c r="Y43" s="4"/>
      <c r="Z43" s="4"/>
      <c r="AA43" s="4">
        <v>225138</v>
      </c>
      <c r="AB43" s="4">
        <v>74976</v>
      </c>
      <c r="AC43" s="4">
        <v>112464</v>
      </c>
      <c r="AD43" s="4">
        <v>1801104</v>
      </c>
      <c r="AE43" s="4"/>
      <c r="AF43" s="4">
        <v>112569</v>
      </c>
      <c r="AG43" s="4">
        <v>112569</v>
      </c>
      <c r="AH43" s="4">
        <v>675414</v>
      </c>
      <c r="AI43" s="4">
        <v>224928</v>
      </c>
      <c r="AJ43" s="4"/>
      <c r="AK43" s="4"/>
      <c r="AL43" s="4">
        <v>450276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>
        <v>8850</v>
      </c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>
        <v>55922</v>
      </c>
      <c r="BV43" s="4"/>
      <c r="BW43" s="4"/>
      <c r="BX43" s="4"/>
      <c r="BY43" s="4"/>
      <c r="BZ43" s="4">
        <v>2036</v>
      </c>
      <c r="CA43" s="4">
        <v>1770</v>
      </c>
      <c r="CB43" s="4">
        <v>1770</v>
      </c>
      <c r="CC43" s="4">
        <v>2036</v>
      </c>
      <c r="CD43" s="4">
        <v>7080</v>
      </c>
      <c r="CE43" s="4"/>
      <c r="CF43" s="4"/>
      <c r="CG43" s="4"/>
      <c r="CH43" s="4"/>
      <c r="CI43" s="4"/>
      <c r="CJ43" s="4"/>
      <c r="CK43" s="4"/>
      <c r="CL43" s="4"/>
      <c r="CM43" s="4">
        <v>35400</v>
      </c>
      <c r="CN43" s="4">
        <v>81897</v>
      </c>
      <c r="CO43" s="4">
        <v>3351</v>
      </c>
      <c r="CP43" s="4"/>
      <c r="CQ43" s="4"/>
      <c r="CR43" s="4"/>
      <c r="CS43" s="4"/>
      <c r="CT43" s="4"/>
      <c r="CU43" s="4">
        <v>3325</v>
      </c>
      <c r="CV43" s="4"/>
      <c r="CW43" s="4"/>
      <c r="CX43" s="4"/>
      <c r="CY43" s="4"/>
      <c r="CZ43" s="4"/>
      <c r="DA43" s="4"/>
      <c r="DB43" s="4"/>
      <c r="DC43" s="4"/>
      <c r="DD43" s="4"/>
      <c r="DE43" s="4">
        <v>9</v>
      </c>
      <c r="DF43" s="4">
        <f t="shared" si="2"/>
        <v>5290195</v>
      </c>
      <c r="DG43" s="4">
        <f t="shared" si="3"/>
        <v>5290204</v>
      </c>
      <c r="DH43" s="4">
        <f t="shared" si="4"/>
        <v>3294206</v>
      </c>
      <c r="DI43" s="4">
        <f>VLOOKUP(A43,'[1]Combined_Merged google doc'!$B$2:$S$119,18,FALSE)</f>
        <v>53728</v>
      </c>
      <c r="DJ43" s="4">
        <f t="shared" si="5"/>
        <v>0</v>
      </c>
      <c r="DK43" s="4">
        <f t="shared" si="6"/>
        <v>3325</v>
      </c>
      <c r="DL43" s="4">
        <f t="shared" si="7"/>
        <v>50403</v>
      </c>
      <c r="DM43" s="9">
        <f t="shared" si="8"/>
        <v>0.93811420488385944</v>
      </c>
      <c r="DN43" s="4">
        <f>SUM(H43:Q43,S43:W43,Y43:AD43,AU43,AZ43:BA43,BK43:BL43,BP43:BQ43,BS43:BT43,BV43:BW43,BZ43:CD43,CF43,CH43:CO43,CR43:CT43,CV43,CX43:DD43)-DL43</f>
        <v>3595939</v>
      </c>
      <c r="DO43" s="4">
        <f t="shared" si="9"/>
        <v>1125480</v>
      </c>
      <c r="DP43" s="4">
        <f t="shared" si="10"/>
        <v>450276</v>
      </c>
      <c r="DQ43" s="4">
        <f t="shared" si="11"/>
        <v>8850</v>
      </c>
      <c r="DR43" s="4">
        <f t="shared" si="12"/>
        <v>0</v>
      </c>
      <c r="DS43" s="4">
        <f t="shared" si="19"/>
        <v>0</v>
      </c>
      <c r="DT43" s="4">
        <f t="shared" si="13"/>
        <v>0</v>
      </c>
      <c r="DU43" s="4">
        <f t="shared" si="14"/>
        <v>55922</v>
      </c>
      <c r="DV43" s="4">
        <f t="shared" si="15"/>
        <v>50403</v>
      </c>
      <c r="DW43" s="9">
        <f>DV43/DZ43</f>
        <v>0.93811420488385944</v>
      </c>
      <c r="DX43" s="4">
        <f t="shared" si="16"/>
        <v>0</v>
      </c>
      <c r="DY43" s="4">
        <f t="shared" si="17"/>
        <v>3325</v>
      </c>
      <c r="DZ43" s="4">
        <f t="shared" si="18"/>
        <v>53728</v>
      </c>
      <c r="EA43" s="4">
        <f>SUM(DN43:DY43)</f>
        <v>5290195.9381142044</v>
      </c>
      <c r="EB43" s="4"/>
      <c r="EC43" s="4">
        <f>SUM(DN43,DR43:DT43)</f>
        <v>3595939</v>
      </c>
      <c r="ED43" s="4">
        <f>EC43/E43</f>
        <v>10158.0197740113</v>
      </c>
      <c r="EE43" s="4"/>
      <c r="EF43" s="4"/>
    </row>
    <row r="44" spans="1:136" x14ac:dyDescent="0.2">
      <c r="A44" s="7">
        <v>249</v>
      </c>
      <c r="B44" s="6" t="s">
        <v>277</v>
      </c>
      <c r="C44" t="s">
        <v>351</v>
      </c>
      <c r="D44">
        <v>8</v>
      </c>
      <c r="E44" s="10">
        <v>310</v>
      </c>
      <c r="F44" s="9">
        <v>0.88700000000000001</v>
      </c>
      <c r="G44">
        <v>275</v>
      </c>
      <c r="H44" s="4">
        <v>195277</v>
      </c>
      <c r="I44" s="4">
        <v>112569</v>
      </c>
      <c r="J44" s="4">
        <v>125223</v>
      </c>
      <c r="K44" s="4"/>
      <c r="L44" s="4"/>
      <c r="M44" s="4">
        <v>90879</v>
      </c>
      <c r="N44" s="4">
        <v>67876</v>
      </c>
      <c r="O44" s="4"/>
      <c r="P44" s="4"/>
      <c r="Q44" s="4"/>
      <c r="R44" s="4"/>
      <c r="S44" s="4">
        <v>78183</v>
      </c>
      <c r="T44" s="4">
        <v>60194</v>
      </c>
      <c r="U44" s="4">
        <v>101190</v>
      </c>
      <c r="V44" s="4">
        <v>112569</v>
      </c>
      <c r="W44" s="49">
        <v>337707</v>
      </c>
      <c r="X44" s="4"/>
      <c r="Y44" s="4">
        <v>225138</v>
      </c>
      <c r="Z44" s="4"/>
      <c r="AA44" s="4">
        <v>225138</v>
      </c>
      <c r="AB44" s="4">
        <v>149952</v>
      </c>
      <c r="AC44" s="4">
        <v>74976</v>
      </c>
      <c r="AD44" s="4">
        <v>1463397</v>
      </c>
      <c r="AE44" s="4"/>
      <c r="AF44" s="4">
        <v>112569</v>
      </c>
      <c r="AG44" s="4">
        <v>112569</v>
      </c>
      <c r="AH44" s="4">
        <v>450276</v>
      </c>
      <c r="AI44" s="4"/>
      <c r="AJ44" s="4"/>
      <c r="AK44" s="4"/>
      <c r="AL44" s="4"/>
      <c r="AM44" s="4">
        <v>5628</v>
      </c>
      <c r="AN44" s="4"/>
      <c r="AO44" s="4"/>
      <c r="AP44" s="4"/>
      <c r="AQ44" s="4">
        <v>40800</v>
      </c>
      <c r="AR44" s="4">
        <v>40800</v>
      </c>
      <c r="AS44" s="4">
        <v>10200</v>
      </c>
      <c r="AT44" s="4"/>
      <c r="AU44" s="4"/>
      <c r="AV44" s="4"/>
      <c r="AW44" s="4">
        <v>138331</v>
      </c>
      <c r="AX44" s="4">
        <v>2235</v>
      </c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>
        <v>111844</v>
      </c>
      <c r="BV44" s="4"/>
      <c r="BW44" s="4"/>
      <c r="BX44" s="4"/>
      <c r="BY44" s="4">
        <v>11027</v>
      </c>
      <c r="BZ44" s="4">
        <v>1783</v>
      </c>
      <c r="CA44" s="4">
        <v>1550</v>
      </c>
      <c r="CB44" s="4">
        <v>1550</v>
      </c>
      <c r="CC44" s="4">
        <v>1783</v>
      </c>
      <c r="CD44" s="4">
        <v>6200</v>
      </c>
      <c r="CE44" s="4"/>
      <c r="CF44" s="4"/>
      <c r="CG44" s="4"/>
      <c r="CH44" s="4"/>
      <c r="CI44" s="4"/>
      <c r="CJ44" s="4"/>
      <c r="CK44" s="4"/>
      <c r="CL44" s="4"/>
      <c r="CM44" s="4">
        <v>31000</v>
      </c>
      <c r="CN44" s="4">
        <v>66023</v>
      </c>
      <c r="CO44" s="4">
        <v>4825</v>
      </c>
      <c r="CP44" s="4"/>
      <c r="CQ44" s="4"/>
      <c r="CR44" s="4">
        <v>13859</v>
      </c>
      <c r="CS44" s="4"/>
      <c r="CT44" s="4"/>
      <c r="CU44" s="4">
        <v>38625</v>
      </c>
      <c r="CV44" s="4"/>
      <c r="CW44" s="4">
        <v>690843</v>
      </c>
      <c r="CX44" s="4">
        <v>225138</v>
      </c>
      <c r="CY44" s="4"/>
      <c r="CZ44" s="4"/>
      <c r="DA44" s="4"/>
      <c r="DB44" s="4"/>
      <c r="DC44" s="4"/>
      <c r="DD44" s="4"/>
      <c r="DE44" s="4">
        <v>224633</v>
      </c>
      <c r="DF44" s="4">
        <f t="shared" si="2"/>
        <v>5539726</v>
      </c>
      <c r="DG44" s="4">
        <f t="shared" si="3"/>
        <v>5764359</v>
      </c>
      <c r="DH44" s="4">
        <f t="shared" si="4"/>
        <v>3182846</v>
      </c>
      <c r="DI44" s="4">
        <f>VLOOKUP(A44,'[1]Combined_Merged google doc'!$B$2:$S$119,18,FALSE)</f>
        <v>644736</v>
      </c>
      <c r="DJ44" s="4">
        <f t="shared" si="5"/>
        <v>91800</v>
      </c>
      <c r="DK44" s="4">
        <f t="shared" si="6"/>
        <v>49652</v>
      </c>
      <c r="DL44" s="4">
        <f t="shared" si="7"/>
        <v>503284</v>
      </c>
      <c r="DM44" s="9">
        <f t="shared" si="8"/>
        <v>0.78060477466746081</v>
      </c>
      <c r="DN44" s="4">
        <f>SUM(H44:Q44,S44:W44,Y44:AD44,AU44,AZ44:BA44,BK44:BL44,BP44:BQ44,BS44:BT44,BV44:BW44,BZ44:CD44,CF44,CH44:CO44,CR44:CT44,CV44,CX44:DD44)-DL44</f>
        <v>3270695</v>
      </c>
      <c r="DO44" s="4">
        <f t="shared" si="9"/>
        <v>675414</v>
      </c>
      <c r="DP44" s="4">
        <f t="shared" si="10"/>
        <v>5628</v>
      </c>
      <c r="DQ44" s="4">
        <f t="shared" si="11"/>
        <v>140566</v>
      </c>
      <c r="DR44" s="4">
        <f t="shared" si="12"/>
        <v>0</v>
      </c>
      <c r="DS44" s="4">
        <f t="shared" si="19"/>
        <v>0</v>
      </c>
      <c r="DT44" s="4">
        <f t="shared" si="13"/>
        <v>690843</v>
      </c>
      <c r="DU44" s="4">
        <f t="shared" si="14"/>
        <v>111844</v>
      </c>
      <c r="DV44" s="4">
        <f t="shared" si="15"/>
        <v>503284</v>
      </c>
      <c r="DW44" s="9">
        <f>DV44/DZ44</f>
        <v>0.78060477466746081</v>
      </c>
      <c r="DX44" s="4">
        <f t="shared" si="16"/>
        <v>91800</v>
      </c>
      <c r="DY44" s="4">
        <f t="shared" si="17"/>
        <v>49652</v>
      </c>
      <c r="DZ44" s="4">
        <f t="shared" si="18"/>
        <v>644736</v>
      </c>
      <c r="EA44" s="4">
        <f>SUM(DN44:DY44)</f>
        <v>5539726.7806047751</v>
      </c>
      <c r="EB44" s="4"/>
      <c r="EC44" s="4">
        <f>SUM(DN44,DR44:DT44)</f>
        <v>3961538</v>
      </c>
      <c r="ED44" s="4">
        <f>EC44/E44</f>
        <v>12779.154838709677</v>
      </c>
      <c r="EE44" s="4"/>
      <c r="EF44" s="4"/>
    </row>
    <row r="45" spans="1:136" x14ac:dyDescent="0.2">
      <c r="A45" s="7">
        <v>251</v>
      </c>
      <c r="B45" s="6" t="s">
        <v>278</v>
      </c>
      <c r="C45" t="s">
        <v>351</v>
      </c>
      <c r="D45">
        <v>7</v>
      </c>
      <c r="E45" s="10">
        <v>282</v>
      </c>
      <c r="F45" s="9">
        <v>0.71599999999999997</v>
      </c>
      <c r="G45">
        <v>202</v>
      </c>
      <c r="H45" s="4">
        <v>195277</v>
      </c>
      <c r="I45" s="4">
        <v>112569</v>
      </c>
      <c r="J45" s="4"/>
      <c r="K45" s="4"/>
      <c r="L45" s="4"/>
      <c r="M45" s="4">
        <v>45440</v>
      </c>
      <c r="N45" s="4">
        <v>67876</v>
      </c>
      <c r="O45" s="4"/>
      <c r="P45" s="4"/>
      <c r="Q45" s="4"/>
      <c r="R45" s="4"/>
      <c r="S45" s="4">
        <v>78183</v>
      </c>
      <c r="T45" s="4">
        <v>60194</v>
      </c>
      <c r="U45" s="4">
        <v>50595</v>
      </c>
      <c r="V45" s="4">
        <v>56285</v>
      </c>
      <c r="W45" s="49">
        <v>337707</v>
      </c>
      <c r="X45" s="4"/>
      <c r="Y45" s="4">
        <v>225138</v>
      </c>
      <c r="Z45" s="4"/>
      <c r="AA45" s="4">
        <v>225138</v>
      </c>
      <c r="AB45" s="4">
        <v>149952</v>
      </c>
      <c r="AC45" s="4">
        <v>74976</v>
      </c>
      <c r="AD45" s="4">
        <v>1350828</v>
      </c>
      <c r="AE45" s="4"/>
      <c r="AF45" s="4">
        <v>112569</v>
      </c>
      <c r="AG45" s="4">
        <v>112569</v>
      </c>
      <c r="AH45" s="4">
        <v>1013121</v>
      </c>
      <c r="AI45" s="4">
        <v>449856</v>
      </c>
      <c r="AJ45" s="4"/>
      <c r="AK45" s="4">
        <v>117087</v>
      </c>
      <c r="AL45" s="4"/>
      <c r="AM45" s="4">
        <v>20262</v>
      </c>
      <c r="AN45" s="4"/>
      <c r="AO45" s="4"/>
      <c r="AP45" s="4"/>
      <c r="AQ45" s="4">
        <v>34000</v>
      </c>
      <c r="AR45" s="4">
        <v>34000</v>
      </c>
      <c r="AS45" s="4">
        <v>10200</v>
      </c>
      <c r="AT45" s="4"/>
      <c r="AU45" s="4"/>
      <c r="AV45" s="4"/>
      <c r="AW45" s="4">
        <v>125836</v>
      </c>
      <c r="AX45" s="4">
        <v>2033</v>
      </c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>
        <v>111844</v>
      </c>
      <c r="BV45" s="4"/>
      <c r="BW45" s="4"/>
      <c r="BX45" s="4"/>
      <c r="BY45" s="4">
        <v>4044</v>
      </c>
      <c r="BZ45" s="4">
        <v>1622</v>
      </c>
      <c r="CA45" s="4">
        <v>1410</v>
      </c>
      <c r="CB45" s="4">
        <v>1410</v>
      </c>
      <c r="CC45" s="4">
        <v>1622</v>
      </c>
      <c r="CD45" s="4">
        <v>5640</v>
      </c>
      <c r="CE45" s="4"/>
      <c r="CF45" s="4"/>
      <c r="CG45" s="4"/>
      <c r="CH45" s="4"/>
      <c r="CI45" s="4"/>
      <c r="CJ45" s="4"/>
      <c r="CK45" s="4"/>
      <c r="CL45" s="4"/>
      <c r="CM45" s="4">
        <v>28200</v>
      </c>
      <c r="CN45" s="4">
        <v>78179</v>
      </c>
      <c r="CO45" s="4">
        <v>4472</v>
      </c>
      <c r="CP45" s="4"/>
      <c r="CQ45" s="4"/>
      <c r="CR45" s="4"/>
      <c r="CS45" s="4"/>
      <c r="CT45" s="4"/>
      <c r="CU45" s="4">
        <v>17225</v>
      </c>
      <c r="CV45" s="4"/>
      <c r="CW45" s="4"/>
      <c r="CX45" s="4"/>
      <c r="CY45" s="4"/>
      <c r="CZ45" s="4"/>
      <c r="DA45" s="4"/>
      <c r="DB45" s="4"/>
      <c r="DC45" s="4"/>
      <c r="DD45" s="4"/>
      <c r="DE45" s="4">
        <v>210</v>
      </c>
      <c r="DF45" s="4">
        <f t="shared" si="2"/>
        <v>5317359</v>
      </c>
      <c r="DG45" s="4">
        <f t="shared" si="3"/>
        <v>5317569</v>
      </c>
      <c r="DH45" s="4">
        <f t="shared" si="4"/>
        <v>2907456</v>
      </c>
      <c r="DI45" s="4">
        <f>VLOOKUP(A45,'[1]Combined_Merged google doc'!$B$2:$S$119,18,FALSE)</f>
        <v>471872</v>
      </c>
      <c r="DJ45" s="4">
        <f t="shared" si="5"/>
        <v>78200</v>
      </c>
      <c r="DK45" s="4">
        <f t="shared" si="6"/>
        <v>21269</v>
      </c>
      <c r="DL45" s="4">
        <f t="shared" si="7"/>
        <v>372403</v>
      </c>
      <c r="DM45" s="9">
        <f t="shared" si="8"/>
        <v>0.78920342804828425</v>
      </c>
      <c r="DN45" s="4">
        <f>SUM(H45:Q45,S45:W45,Y45:AD45,AU45,AZ45:BA45,BK45:BL45,BP45:BQ45,BS45:BT45,BV45:BW45,BZ45:CD45,CF45,CH45:CO45,CR45:CT45,CV45,CX45:DD45)-DL45</f>
        <v>2780310</v>
      </c>
      <c r="DO45" s="4">
        <f t="shared" si="9"/>
        <v>1805202</v>
      </c>
      <c r="DP45" s="4">
        <f t="shared" si="10"/>
        <v>20262</v>
      </c>
      <c r="DQ45" s="4">
        <f t="shared" si="11"/>
        <v>127869</v>
      </c>
      <c r="DR45" s="4">
        <f t="shared" si="12"/>
        <v>0</v>
      </c>
      <c r="DS45" s="4">
        <f t="shared" si="19"/>
        <v>0</v>
      </c>
      <c r="DT45" s="4">
        <f t="shared" si="13"/>
        <v>0</v>
      </c>
      <c r="DU45" s="4">
        <f t="shared" si="14"/>
        <v>111844</v>
      </c>
      <c r="DV45" s="4">
        <f t="shared" si="15"/>
        <v>372403</v>
      </c>
      <c r="DW45" s="9">
        <f>DV45/DZ45</f>
        <v>0.78920342804828425</v>
      </c>
      <c r="DX45" s="4">
        <f t="shared" si="16"/>
        <v>78200</v>
      </c>
      <c r="DY45" s="4">
        <f t="shared" si="17"/>
        <v>21269</v>
      </c>
      <c r="DZ45" s="4">
        <f t="shared" si="18"/>
        <v>471872</v>
      </c>
      <c r="EA45" s="4">
        <f>SUM(DN45:DY45)</f>
        <v>5317359.7892034277</v>
      </c>
      <c r="EB45" s="4"/>
      <c r="EC45" s="4">
        <f>SUM(DN45,DR45:DT45)</f>
        <v>2780310</v>
      </c>
      <c r="ED45" s="4">
        <f>EC45/E45</f>
        <v>9859.2553191489369</v>
      </c>
      <c r="EE45" s="4"/>
      <c r="EF45" s="4"/>
    </row>
    <row r="46" spans="1:136" x14ac:dyDescent="0.2">
      <c r="A46" s="7">
        <v>252</v>
      </c>
      <c r="B46" s="6" t="s">
        <v>279</v>
      </c>
      <c r="C46" t="s">
        <v>351</v>
      </c>
      <c r="D46">
        <v>2</v>
      </c>
      <c r="E46" s="10">
        <v>404</v>
      </c>
      <c r="F46" s="9">
        <v>0.111</v>
      </c>
      <c r="G46">
        <v>45</v>
      </c>
      <c r="H46" s="4">
        <v>195277</v>
      </c>
      <c r="I46" s="4">
        <v>112569</v>
      </c>
      <c r="J46" s="4">
        <v>156529</v>
      </c>
      <c r="K46" s="4"/>
      <c r="L46" s="4"/>
      <c r="M46" s="4">
        <v>90879</v>
      </c>
      <c r="N46" s="4">
        <v>67876</v>
      </c>
      <c r="O46" s="4">
        <v>50639</v>
      </c>
      <c r="P46" s="4"/>
      <c r="Q46" s="4"/>
      <c r="R46" s="4"/>
      <c r="S46" s="4">
        <v>78183</v>
      </c>
      <c r="T46" s="4">
        <v>60194</v>
      </c>
      <c r="U46" s="4">
        <v>101190</v>
      </c>
      <c r="V46" s="4">
        <v>112569</v>
      </c>
      <c r="W46" s="49">
        <v>506561</v>
      </c>
      <c r="X46" s="4"/>
      <c r="Y46" s="4">
        <v>112569</v>
      </c>
      <c r="Z46" s="4"/>
      <c r="AA46" s="4">
        <v>225138</v>
      </c>
      <c r="AB46" s="4">
        <v>112464</v>
      </c>
      <c r="AC46" s="4">
        <v>112464</v>
      </c>
      <c r="AD46" s="4">
        <v>1913673</v>
      </c>
      <c r="AE46" s="4"/>
      <c r="AF46" s="4">
        <v>112569</v>
      </c>
      <c r="AG46" s="4">
        <v>112569</v>
      </c>
      <c r="AH46" s="4">
        <v>337707</v>
      </c>
      <c r="AI46" s="4"/>
      <c r="AJ46" s="4"/>
      <c r="AK46" s="4"/>
      <c r="AL46" s="4">
        <v>225138</v>
      </c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>
        <v>10100</v>
      </c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>
        <v>111844</v>
      </c>
      <c r="BV46" s="4"/>
      <c r="BW46" s="4"/>
      <c r="BX46" s="4"/>
      <c r="BY46" s="4"/>
      <c r="BZ46" s="4">
        <v>2323</v>
      </c>
      <c r="CA46" s="4">
        <v>2020</v>
      </c>
      <c r="CB46" s="4">
        <v>2020</v>
      </c>
      <c r="CC46" s="4">
        <v>2323</v>
      </c>
      <c r="CD46" s="4">
        <v>8080</v>
      </c>
      <c r="CE46" s="4"/>
      <c r="CF46" s="4"/>
      <c r="CG46" s="4"/>
      <c r="CH46" s="4"/>
      <c r="CI46" s="4"/>
      <c r="CJ46" s="4"/>
      <c r="CK46" s="4"/>
      <c r="CL46" s="4"/>
      <c r="CM46" s="4">
        <v>40400</v>
      </c>
      <c r="CN46" s="4">
        <v>77228</v>
      </c>
      <c r="CO46" s="4">
        <v>3471</v>
      </c>
      <c r="CP46" s="4"/>
      <c r="CQ46" s="4"/>
      <c r="CR46" s="4"/>
      <c r="CS46" s="4"/>
      <c r="CT46" s="4"/>
      <c r="CU46" s="4">
        <v>4375</v>
      </c>
      <c r="CV46" s="4"/>
      <c r="CW46" s="4"/>
      <c r="CX46" s="4"/>
      <c r="CY46" s="4"/>
      <c r="CZ46" s="4"/>
      <c r="DA46" s="4"/>
      <c r="DB46" s="4"/>
      <c r="DC46" s="4"/>
      <c r="DD46" s="4"/>
      <c r="DE46" s="4">
        <v>8</v>
      </c>
      <c r="DF46" s="4">
        <f t="shared" si="2"/>
        <v>5060941</v>
      </c>
      <c r="DG46" s="4">
        <f t="shared" si="3"/>
        <v>5060949</v>
      </c>
      <c r="DH46" s="4">
        <f t="shared" si="4"/>
        <v>3794503</v>
      </c>
      <c r="DI46" s="4">
        <f>VLOOKUP(A46,'[1]Combined_Merged google doc'!$B$2:$S$119,18,FALSE)</f>
        <v>105120</v>
      </c>
      <c r="DJ46" s="4">
        <f t="shared" si="5"/>
        <v>0</v>
      </c>
      <c r="DK46" s="4">
        <f t="shared" si="6"/>
        <v>4375</v>
      </c>
      <c r="DL46" s="4">
        <f t="shared" si="7"/>
        <v>100745</v>
      </c>
      <c r="DM46" s="9">
        <f t="shared" si="8"/>
        <v>0.95838089802130899</v>
      </c>
      <c r="DN46" s="4">
        <f>SUM(H46:Q46,S46:W46,Y46:AD46,AU46,AZ46:BA46,BK46:BL46,BP46:BQ46,BS46:BT46,BV46:BW46,BZ46:CD46,CF46,CH46:CO46,CR46:CT46,CV46,CX46:DD46)-DL46</f>
        <v>4045894</v>
      </c>
      <c r="DO46" s="4">
        <f t="shared" si="9"/>
        <v>562845</v>
      </c>
      <c r="DP46" s="4">
        <f t="shared" si="10"/>
        <v>225138</v>
      </c>
      <c r="DQ46" s="4">
        <f t="shared" si="11"/>
        <v>10100</v>
      </c>
      <c r="DR46" s="4">
        <f t="shared" si="12"/>
        <v>0</v>
      </c>
      <c r="DS46" s="4">
        <f t="shared" si="19"/>
        <v>0</v>
      </c>
      <c r="DT46" s="4">
        <f t="shared" si="13"/>
        <v>0</v>
      </c>
      <c r="DU46" s="4">
        <f t="shared" si="14"/>
        <v>111844</v>
      </c>
      <c r="DV46" s="4">
        <f t="shared" si="15"/>
        <v>100745</v>
      </c>
      <c r="DW46" s="9">
        <f>DV46/DZ46</f>
        <v>0.95838089802130899</v>
      </c>
      <c r="DX46" s="4">
        <f t="shared" si="16"/>
        <v>0</v>
      </c>
      <c r="DY46" s="4">
        <f t="shared" si="17"/>
        <v>4375</v>
      </c>
      <c r="DZ46" s="4">
        <f t="shared" si="18"/>
        <v>105120</v>
      </c>
      <c r="EA46" s="4">
        <f>SUM(DN46:DY46)</f>
        <v>5060941.9583808985</v>
      </c>
      <c r="EB46" s="4"/>
      <c r="EC46" s="4">
        <f>SUM(DN46,DR46:DT46)</f>
        <v>4045894</v>
      </c>
      <c r="ED46" s="4">
        <f>EC46/E46</f>
        <v>10014.589108910892</v>
      </c>
      <c r="EE46" s="4"/>
      <c r="EF46" s="4"/>
    </row>
    <row r="47" spans="1:136" x14ac:dyDescent="0.2">
      <c r="A47" s="7">
        <v>1071</v>
      </c>
      <c r="B47" s="6" t="s">
        <v>308</v>
      </c>
      <c r="C47" t="s">
        <v>355</v>
      </c>
      <c r="D47">
        <v>4</v>
      </c>
      <c r="E47" s="10">
        <v>551</v>
      </c>
      <c r="F47" s="9">
        <v>0.58299999999999996</v>
      </c>
      <c r="G47">
        <v>321</v>
      </c>
      <c r="H47" s="4">
        <v>195277</v>
      </c>
      <c r="I47" s="4">
        <v>112569</v>
      </c>
      <c r="J47" s="4">
        <v>281752</v>
      </c>
      <c r="K47" s="4">
        <v>157597</v>
      </c>
      <c r="L47" s="4"/>
      <c r="M47" s="4">
        <v>90879</v>
      </c>
      <c r="N47" s="4">
        <v>67876</v>
      </c>
      <c r="O47" s="4">
        <v>70895</v>
      </c>
      <c r="P47" s="4"/>
      <c r="Q47" s="4"/>
      <c r="R47" s="4"/>
      <c r="S47" s="4">
        <v>78183</v>
      </c>
      <c r="T47" s="4">
        <v>60194</v>
      </c>
      <c r="U47" s="4">
        <v>151785</v>
      </c>
      <c r="V47" s="4">
        <v>112569</v>
      </c>
      <c r="W47" s="49"/>
      <c r="X47" s="4"/>
      <c r="Y47" s="4"/>
      <c r="Z47" s="4"/>
      <c r="AA47" s="4"/>
      <c r="AB47" s="4"/>
      <c r="AC47" s="4"/>
      <c r="AD47" s="4">
        <v>2825482</v>
      </c>
      <c r="AE47" s="4"/>
      <c r="AF47" s="4">
        <v>112569</v>
      </c>
      <c r="AG47" s="4">
        <v>225138</v>
      </c>
      <c r="AH47" s="4">
        <v>1125690</v>
      </c>
      <c r="AI47" s="4">
        <v>187440</v>
      </c>
      <c r="AJ47" s="4"/>
      <c r="AK47" s="4"/>
      <c r="AL47" s="4">
        <v>900552</v>
      </c>
      <c r="AM47" s="4"/>
      <c r="AN47" s="4"/>
      <c r="AO47" s="4">
        <v>225138</v>
      </c>
      <c r="AP47" s="4"/>
      <c r="AQ47" s="4"/>
      <c r="AR47" s="4"/>
      <c r="AS47" s="4"/>
      <c r="AT47" s="4"/>
      <c r="AU47" s="4"/>
      <c r="AV47" s="4"/>
      <c r="AW47" s="4">
        <v>179534</v>
      </c>
      <c r="AX47" s="4">
        <v>2901</v>
      </c>
      <c r="AY47" s="4"/>
      <c r="AZ47" s="4"/>
      <c r="BA47" s="4">
        <v>112569</v>
      </c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>
        <v>337707</v>
      </c>
      <c r="BR47" s="4"/>
      <c r="BS47" s="4">
        <v>23000</v>
      </c>
      <c r="BT47" s="4">
        <v>5000</v>
      </c>
      <c r="BU47" s="4">
        <v>244046</v>
      </c>
      <c r="BV47" s="4">
        <v>100000</v>
      </c>
      <c r="BW47" s="4"/>
      <c r="BX47" s="4"/>
      <c r="BY47" s="4">
        <v>6428</v>
      </c>
      <c r="BZ47" s="4">
        <v>5069</v>
      </c>
      <c r="CA47" s="4">
        <v>5510</v>
      </c>
      <c r="CB47" s="4">
        <v>5510</v>
      </c>
      <c r="CC47" s="4">
        <v>6337</v>
      </c>
      <c r="CD47" s="4">
        <v>11020</v>
      </c>
      <c r="CE47" s="4"/>
      <c r="CF47" s="4"/>
      <c r="CG47" s="4"/>
      <c r="CH47" s="4"/>
      <c r="CI47" s="4"/>
      <c r="CJ47" s="4"/>
      <c r="CK47" s="4"/>
      <c r="CL47" s="4"/>
      <c r="CM47" s="4">
        <v>55100</v>
      </c>
      <c r="CN47" s="4">
        <v>121263</v>
      </c>
      <c r="CO47" s="4">
        <v>6463</v>
      </c>
      <c r="CP47" s="4"/>
      <c r="CQ47" s="4"/>
      <c r="CR47" s="4"/>
      <c r="CS47" s="4"/>
      <c r="CT47" s="4"/>
      <c r="CU47" s="4">
        <v>22430</v>
      </c>
      <c r="CV47" s="4"/>
      <c r="CW47" s="4"/>
      <c r="CX47" s="4"/>
      <c r="CY47" s="4"/>
      <c r="CZ47" s="4"/>
      <c r="DA47" s="4"/>
      <c r="DB47" s="4"/>
      <c r="DC47" s="4"/>
      <c r="DD47" s="4"/>
      <c r="DE47" s="4">
        <v>14</v>
      </c>
      <c r="DF47" s="4">
        <f t="shared" si="2"/>
        <v>8231472</v>
      </c>
      <c r="DG47" s="4">
        <f t="shared" si="3"/>
        <v>8231486</v>
      </c>
      <c r="DH47" s="4">
        <f t="shared" si="4"/>
        <v>4484306</v>
      </c>
      <c r="DI47" s="4">
        <f>VLOOKUP(A47,'[1]Combined_Merged google doc'!$B$2:$S$119,18,FALSE)</f>
        <v>749856</v>
      </c>
      <c r="DJ47" s="4">
        <f t="shared" si="5"/>
        <v>0</v>
      </c>
      <c r="DK47" s="4">
        <f t="shared" si="6"/>
        <v>28858</v>
      </c>
      <c r="DL47" s="4">
        <f t="shared" si="7"/>
        <v>720998</v>
      </c>
      <c r="DM47" s="9">
        <f t="shared" si="8"/>
        <v>0.96151527759996591</v>
      </c>
      <c r="DN47" s="4">
        <f>SUM(H47:Q47,S47:W47,Y47:AD47,AU47,AZ47:BA47,BK47:BL47,BP47:BQ47,BS47:BT47,BV47:BW47,BZ47:CD47,CF47,CH47:CO47,CR47:CT47,CV47,CX47:DD47)-DL47</f>
        <v>4278608</v>
      </c>
      <c r="DO47" s="4">
        <f t="shared" si="9"/>
        <v>1650837</v>
      </c>
      <c r="DP47" s="4">
        <f t="shared" si="10"/>
        <v>1125690</v>
      </c>
      <c r="DQ47" s="4">
        <f t="shared" si="11"/>
        <v>182435</v>
      </c>
      <c r="DR47" s="4">
        <f t="shared" si="12"/>
        <v>0</v>
      </c>
      <c r="DS47" s="4">
        <f t="shared" si="19"/>
        <v>0</v>
      </c>
      <c r="DT47" s="4">
        <f t="shared" si="13"/>
        <v>0</v>
      </c>
      <c r="DU47" s="4">
        <f t="shared" si="14"/>
        <v>244046</v>
      </c>
      <c r="DV47" s="4">
        <f t="shared" si="15"/>
        <v>720998</v>
      </c>
      <c r="DW47" s="9">
        <f>DV47/DZ47</f>
        <v>0.96151527759996591</v>
      </c>
      <c r="DX47" s="4">
        <f t="shared" si="16"/>
        <v>0</v>
      </c>
      <c r="DY47" s="4">
        <f t="shared" si="17"/>
        <v>28858</v>
      </c>
      <c r="DZ47" s="4">
        <f t="shared" si="18"/>
        <v>749856</v>
      </c>
      <c r="EA47" s="4">
        <f>SUM(DN47:DY47)</f>
        <v>8231472.9615152776</v>
      </c>
      <c r="EB47" s="4"/>
      <c r="EC47" s="4">
        <f>SUM(DN47,DR47:DT47)</f>
        <v>4278608</v>
      </c>
      <c r="ED47" s="4">
        <f>EC47/E47</f>
        <v>7765.1687840290379</v>
      </c>
      <c r="EE47" s="4"/>
      <c r="EF47" s="4"/>
    </row>
    <row r="48" spans="1:136" x14ac:dyDescent="0.2">
      <c r="A48" s="7">
        <v>950</v>
      </c>
      <c r="B48" s="6" t="s">
        <v>62</v>
      </c>
      <c r="C48" t="s">
        <v>357</v>
      </c>
      <c r="D48">
        <v>7</v>
      </c>
      <c r="E48" s="10">
        <v>40</v>
      </c>
      <c r="F48" s="9">
        <v>0</v>
      </c>
      <c r="G48">
        <v>0</v>
      </c>
      <c r="H48" s="4"/>
      <c r="I48" s="4">
        <v>56285</v>
      </c>
      <c r="J48" s="4"/>
      <c r="K48" s="4"/>
      <c r="L48" s="4">
        <v>127248</v>
      </c>
      <c r="M48" s="4">
        <v>45440</v>
      </c>
      <c r="N48" s="4">
        <v>67876</v>
      </c>
      <c r="O48" s="4"/>
      <c r="P48" s="4"/>
      <c r="Q48" s="4"/>
      <c r="R48" s="4"/>
      <c r="S48" s="4"/>
      <c r="T48" s="4"/>
      <c r="U48" s="4"/>
      <c r="V48" s="4">
        <v>56285</v>
      </c>
      <c r="W48" s="49">
        <v>56285</v>
      </c>
      <c r="X48" s="4"/>
      <c r="Y48" s="4"/>
      <c r="Z48" s="4"/>
      <c r="AA48" s="4"/>
      <c r="AB48" s="4"/>
      <c r="AC48" s="4"/>
      <c r="AD48" s="4">
        <v>450276</v>
      </c>
      <c r="AE48" s="4"/>
      <c r="AF48" s="4">
        <v>112569</v>
      </c>
      <c r="AG48" s="4">
        <v>112569</v>
      </c>
      <c r="AH48" s="4">
        <v>562845</v>
      </c>
      <c r="AI48" s="4"/>
      <c r="AJ48" s="4"/>
      <c r="AK48" s="4"/>
      <c r="AL48" s="4"/>
      <c r="AM48" s="4">
        <v>5628</v>
      </c>
      <c r="AN48" s="4"/>
      <c r="AO48" s="4"/>
      <c r="AP48" s="4"/>
      <c r="AQ48" s="4"/>
      <c r="AR48" s="4"/>
      <c r="AS48" s="4"/>
      <c r="AT48" s="4">
        <v>15000</v>
      </c>
      <c r="AU48" s="4"/>
      <c r="AV48" s="4"/>
      <c r="AW48" s="4"/>
      <c r="AX48" s="4"/>
      <c r="AY48" s="4">
        <v>1000</v>
      </c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>
        <v>1150</v>
      </c>
      <c r="CA48" s="4">
        <v>600</v>
      </c>
      <c r="CB48" s="4">
        <v>600</v>
      </c>
      <c r="CC48" s="4">
        <v>1380</v>
      </c>
      <c r="CD48" s="4">
        <v>800</v>
      </c>
      <c r="CE48" s="4"/>
      <c r="CF48" s="4"/>
      <c r="CG48" s="4"/>
      <c r="CH48" s="4"/>
      <c r="CI48" s="4"/>
      <c r="CJ48" s="4"/>
      <c r="CK48" s="4"/>
      <c r="CL48" s="4"/>
      <c r="CM48" s="4">
        <v>4000</v>
      </c>
      <c r="CN48" s="4">
        <v>26610</v>
      </c>
      <c r="CO48" s="4">
        <v>2456</v>
      </c>
      <c r="CP48" s="4"/>
      <c r="CQ48" s="4">
        <v>26072</v>
      </c>
      <c r="CR48" s="4"/>
      <c r="CS48" s="4"/>
      <c r="CT48" s="4"/>
      <c r="CU48" s="4"/>
      <c r="CV48" s="4"/>
      <c r="CW48" s="4"/>
      <c r="CX48" s="4"/>
      <c r="CY48" s="4"/>
      <c r="CZ48" s="4">
        <v>3422</v>
      </c>
      <c r="DA48" s="4">
        <v>6000</v>
      </c>
      <c r="DB48" s="4">
        <v>96092</v>
      </c>
      <c r="DC48" s="4">
        <v>21000</v>
      </c>
      <c r="DD48" s="4"/>
      <c r="DE48" s="4">
        <v>55775</v>
      </c>
      <c r="DF48" s="4">
        <f t="shared" si="2"/>
        <v>1859488</v>
      </c>
      <c r="DG48" s="4">
        <f t="shared" si="3"/>
        <v>1915263</v>
      </c>
      <c r="DH48" s="4">
        <f t="shared" si="4"/>
        <v>967520</v>
      </c>
      <c r="DI48" s="4">
        <v>0</v>
      </c>
      <c r="DJ48" s="4">
        <f t="shared" si="5"/>
        <v>15000</v>
      </c>
      <c r="DK48" s="4">
        <f t="shared" si="6"/>
        <v>0</v>
      </c>
      <c r="DL48" s="4">
        <f t="shared" si="7"/>
        <v>-15000</v>
      </c>
      <c r="DM48" s="63" t="s">
        <v>348</v>
      </c>
      <c r="DN48" s="4">
        <f>SUM(H48:Q48,S48:W48,Y48:AD48,AU48,AZ48:BA48,BK48:BL48,BP48:BQ48,BS48:BT48,BV48:BW48,BZ48:CD48,CF48,CH48:CO48,CR48:CT48,CV48,CX48:DD48)-DL48</f>
        <v>1038805</v>
      </c>
      <c r="DO48" s="4">
        <f t="shared" si="9"/>
        <v>787983</v>
      </c>
      <c r="DP48" s="4">
        <f t="shared" si="10"/>
        <v>5628</v>
      </c>
      <c r="DQ48" s="4">
        <f t="shared" si="11"/>
        <v>1000</v>
      </c>
      <c r="DR48" s="4">
        <f t="shared" si="12"/>
        <v>26072</v>
      </c>
      <c r="DS48" s="4">
        <f t="shared" si="19"/>
        <v>0</v>
      </c>
      <c r="DT48" s="4">
        <f t="shared" si="13"/>
        <v>0</v>
      </c>
      <c r="DU48" s="4">
        <f t="shared" si="14"/>
        <v>0</v>
      </c>
      <c r="DV48" s="4">
        <f t="shared" si="15"/>
        <v>-15000</v>
      </c>
      <c r="DW48" s="63" t="s">
        <v>348</v>
      </c>
      <c r="DX48" s="4">
        <f t="shared" si="16"/>
        <v>15000</v>
      </c>
      <c r="DY48" s="4">
        <f t="shared" si="17"/>
        <v>0</v>
      </c>
      <c r="DZ48" s="4">
        <f t="shared" si="18"/>
        <v>0</v>
      </c>
      <c r="EA48" s="4">
        <f>SUM(DN48:DY48)</f>
        <v>1859488</v>
      </c>
      <c r="EB48" s="4"/>
      <c r="EC48" s="4">
        <f>SUM(DN48,DR48:DT48)</f>
        <v>1064877</v>
      </c>
      <c r="ED48" s="4">
        <f>EC48/E48</f>
        <v>26621.924999999999</v>
      </c>
      <c r="EE48" s="4"/>
      <c r="EF48" s="4"/>
    </row>
    <row r="49" spans="1:136" x14ac:dyDescent="0.2">
      <c r="A49" s="7">
        <v>339</v>
      </c>
      <c r="B49" s="6" t="s">
        <v>280</v>
      </c>
      <c r="C49" t="s">
        <v>351</v>
      </c>
      <c r="D49">
        <v>6</v>
      </c>
      <c r="E49" s="10">
        <v>439</v>
      </c>
      <c r="F49" s="9">
        <v>0.52200000000000002</v>
      </c>
      <c r="G49">
        <v>229</v>
      </c>
      <c r="H49" s="4">
        <v>195277</v>
      </c>
      <c r="I49" s="4">
        <v>112569</v>
      </c>
      <c r="J49" s="4">
        <v>172182</v>
      </c>
      <c r="K49" s="4"/>
      <c r="L49" s="4"/>
      <c r="M49" s="4">
        <v>90879</v>
      </c>
      <c r="N49" s="4">
        <v>67876</v>
      </c>
      <c r="O49" s="4">
        <v>55703</v>
      </c>
      <c r="P49" s="4"/>
      <c r="Q49" s="4"/>
      <c r="R49" s="4"/>
      <c r="S49" s="4">
        <v>78183</v>
      </c>
      <c r="T49" s="4">
        <v>60194</v>
      </c>
      <c r="U49" s="4">
        <v>101190</v>
      </c>
      <c r="V49" s="4">
        <v>112569</v>
      </c>
      <c r="W49" s="49">
        <v>506561</v>
      </c>
      <c r="X49" s="4"/>
      <c r="Y49" s="4">
        <v>337707</v>
      </c>
      <c r="Z49" s="4">
        <v>112569</v>
      </c>
      <c r="AA49" s="4">
        <v>337707</v>
      </c>
      <c r="AB49" s="4">
        <v>262416</v>
      </c>
      <c r="AC49" s="4">
        <v>112464</v>
      </c>
      <c r="AD49" s="4">
        <v>2026242</v>
      </c>
      <c r="AE49" s="4"/>
      <c r="AF49" s="4">
        <v>112569</v>
      </c>
      <c r="AG49" s="4">
        <v>225138</v>
      </c>
      <c r="AH49" s="4">
        <v>1125690</v>
      </c>
      <c r="AI49" s="4">
        <v>187440</v>
      </c>
      <c r="AJ49" s="4"/>
      <c r="AK49" s="4"/>
      <c r="AL49" s="4">
        <v>112569</v>
      </c>
      <c r="AM49" s="4"/>
      <c r="AN49" s="4"/>
      <c r="AO49" s="4"/>
      <c r="AP49" s="4"/>
      <c r="AQ49" s="4">
        <v>34000</v>
      </c>
      <c r="AR49" s="4">
        <v>34000</v>
      </c>
      <c r="AS49" s="4">
        <v>10200</v>
      </c>
      <c r="AT49" s="4"/>
      <c r="AU49" s="4"/>
      <c r="AV49" s="4"/>
      <c r="AW49" s="4">
        <v>195894</v>
      </c>
      <c r="AX49" s="4">
        <v>3165</v>
      </c>
      <c r="AY49" s="4"/>
      <c r="AZ49" s="4"/>
      <c r="BA49" s="4"/>
      <c r="BB49" s="4"/>
      <c r="BC49" s="4">
        <v>112569</v>
      </c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>
        <v>111844</v>
      </c>
      <c r="BV49" s="4"/>
      <c r="BW49" s="4"/>
      <c r="BX49" s="4"/>
      <c r="BY49" s="4">
        <v>4586</v>
      </c>
      <c r="BZ49" s="4">
        <v>2524</v>
      </c>
      <c r="CA49" s="4">
        <v>2195</v>
      </c>
      <c r="CB49" s="4">
        <v>2195</v>
      </c>
      <c r="CC49" s="4">
        <v>2524</v>
      </c>
      <c r="CD49" s="4">
        <v>8780</v>
      </c>
      <c r="CE49" s="4"/>
      <c r="CF49" s="4"/>
      <c r="CG49" s="4"/>
      <c r="CH49" s="4"/>
      <c r="CI49" s="4"/>
      <c r="CJ49" s="4"/>
      <c r="CK49" s="4"/>
      <c r="CL49" s="4"/>
      <c r="CM49" s="4">
        <v>43900</v>
      </c>
      <c r="CN49" s="4">
        <v>104742</v>
      </c>
      <c r="CO49" s="4">
        <v>6688</v>
      </c>
      <c r="CP49" s="4"/>
      <c r="CQ49" s="4"/>
      <c r="CR49" s="4"/>
      <c r="CS49" s="4"/>
      <c r="CT49" s="4"/>
      <c r="CU49" s="4">
        <v>21725</v>
      </c>
      <c r="CV49" s="4"/>
      <c r="CW49" s="4"/>
      <c r="CX49" s="4"/>
      <c r="CY49" s="4"/>
      <c r="CZ49" s="4"/>
      <c r="DA49" s="4"/>
      <c r="DB49" s="4"/>
      <c r="DC49" s="4"/>
      <c r="DD49" s="4"/>
      <c r="DE49" s="4">
        <v>-112559</v>
      </c>
      <c r="DF49" s="4">
        <f t="shared" si="2"/>
        <v>7207225</v>
      </c>
      <c r="DG49" s="4">
        <f t="shared" si="3"/>
        <v>7094666</v>
      </c>
      <c r="DH49" s="4">
        <f t="shared" si="4"/>
        <v>4563700</v>
      </c>
      <c r="DI49" s="4">
        <f>VLOOKUP(A49,'[1]Combined_Merged google doc'!$B$2:$S$119,18,FALSE)</f>
        <v>534944</v>
      </c>
      <c r="DJ49" s="4">
        <f t="shared" si="5"/>
        <v>78200</v>
      </c>
      <c r="DK49" s="4">
        <f t="shared" si="6"/>
        <v>138880</v>
      </c>
      <c r="DL49" s="4">
        <f t="shared" si="7"/>
        <v>317864</v>
      </c>
      <c r="DM49" s="9">
        <f t="shared" si="8"/>
        <v>0.59420051444637201</v>
      </c>
      <c r="DN49" s="4">
        <f>SUM(H49:Q49,S49:W49,Y49:AD49,AU49,AZ49:BA49,BK49:BL49,BP49:BQ49,BS49:BT49,BV49:BW49,BZ49:CD49,CF49,CH49:CO49,CR49:CT49,CV49,CX49:DD49)-DL49</f>
        <v>4597972</v>
      </c>
      <c r="DO49" s="4">
        <f t="shared" si="9"/>
        <v>1650837</v>
      </c>
      <c r="DP49" s="4">
        <f t="shared" si="10"/>
        <v>112569</v>
      </c>
      <c r="DQ49" s="4">
        <f t="shared" si="11"/>
        <v>199059</v>
      </c>
      <c r="DR49" s="4">
        <f t="shared" si="12"/>
        <v>0</v>
      </c>
      <c r="DS49" s="4">
        <f t="shared" si="19"/>
        <v>0</v>
      </c>
      <c r="DT49" s="4">
        <f t="shared" si="13"/>
        <v>0</v>
      </c>
      <c r="DU49" s="4">
        <f t="shared" si="14"/>
        <v>111844</v>
      </c>
      <c r="DV49" s="4">
        <f t="shared" si="15"/>
        <v>317864</v>
      </c>
      <c r="DW49" s="9">
        <f>DV49/DZ49</f>
        <v>0.59420051444637201</v>
      </c>
      <c r="DX49" s="4">
        <f t="shared" si="16"/>
        <v>78200</v>
      </c>
      <c r="DY49" s="4">
        <f t="shared" si="17"/>
        <v>138880</v>
      </c>
      <c r="DZ49" s="4">
        <f t="shared" si="18"/>
        <v>534944</v>
      </c>
      <c r="EA49" s="4">
        <f>SUM(DN49:DY49)</f>
        <v>7207225.5942005143</v>
      </c>
      <c r="EB49" s="4"/>
      <c r="EC49" s="4">
        <f>SUM(DN49,DR49:DT49)</f>
        <v>4597972</v>
      </c>
      <c r="ED49" s="4">
        <f>EC49/E49</f>
        <v>10473.740318906606</v>
      </c>
      <c r="EE49" s="4"/>
      <c r="EF49" s="4"/>
    </row>
    <row r="50" spans="1:136" x14ac:dyDescent="0.2">
      <c r="A50" s="7">
        <v>254</v>
      </c>
      <c r="B50" s="6" t="s">
        <v>281</v>
      </c>
      <c r="C50" t="s">
        <v>351</v>
      </c>
      <c r="D50">
        <v>3</v>
      </c>
      <c r="E50" s="10">
        <v>718</v>
      </c>
      <c r="F50" s="9">
        <v>2.5999999999999999E-2</v>
      </c>
      <c r="G50">
        <v>19</v>
      </c>
      <c r="H50" s="4">
        <v>195277</v>
      </c>
      <c r="I50" s="4">
        <v>112569</v>
      </c>
      <c r="J50" s="4">
        <v>281752</v>
      </c>
      <c r="K50" s="4"/>
      <c r="L50" s="4"/>
      <c r="M50" s="4">
        <v>90879</v>
      </c>
      <c r="N50" s="4">
        <v>67876</v>
      </c>
      <c r="O50" s="4">
        <v>91150</v>
      </c>
      <c r="P50" s="4"/>
      <c r="Q50" s="4"/>
      <c r="R50" s="4"/>
      <c r="S50" s="4">
        <v>78183</v>
      </c>
      <c r="T50" s="4">
        <v>60194</v>
      </c>
      <c r="U50" s="4">
        <v>151785</v>
      </c>
      <c r="V50" s="4">
        <v>112569</v>
      </c>
      <c r="W50" s="49">
        <f>731699-X50</f>
        <v>619130</v>
      </c>
      <c r="X50" s="4">
        <v>112569</v>
      </c>
      <c r="Y50" s="4"/>
      <c r="Z50" s="4"/>
      <c r="AA50" s="4">
        <v>337707</v>
      </c>
      <c r="AB50" s="4">
        <v>112464</v>
      </c>
      <c r="AC50" s="4">
        <v>187440</v>
      </c>
      <c r="AD50" s="4">
        <v>3489639</v>
      </c>
      <c r="AE50" s="4"/>
      <c r="AF50" s="4">
        <v>112569</v>
      </c>
      <c r="AG50" s="4">
        <v>112569</v>
      </c>
      <c r="AH50" s="4">
        <v>675414</v>
      </c>
      <c r="AI50" s="4"/>
      <c r="AJ50" s="4"/>
      <c r="AK50" s="4"/>
      <c r="AL50" s="4">
        <v>112569</v>
      </c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>
        <v>17950</v>
      </c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>
        <v>111844</v>
      </c>
      <c r="BV50" s="4"/>
      <c r="BW50" s="4"/>
      <c r="BX50" s="4"/>
      <c r="BY50" s="4"/>
      <c r="BZ50" s="4">
        <v>4129</v>
      </c>
      <c r="CA50" s="4">
        <v>3590</v>
      </c>
      <c r="CB50" s="4">
        <v>3590</v>
      </c>
      <c r="CC50" s="4">
        <v>4129</v>
      </c>
      <c r="CD50" s="4">
        <v>14360</v>
      </c>
      <c r="CE50" s="4"/>
      <c r="CF50" s="4"/>
      <c r="CG50" s="4"/>
      <c r="CH50" s="4"/>
      <c r="CI50" s="4"/>
      <c r="CJ50" s="4"/>
      <c r="CK50" s="4"/>
      <c r="CL50" s="4"/>
      <c r="CM50" s="4">
        <v>71800</v>
      </c>
      <c r="CN50" s="4">
        <v>114541</v>
      </c>
      <c r="CO50" s="4">
        <v>6653</v>
      </c>
      <c r="CP50" s="4">
        <v>18249</v>
      </c>
      <c r="CQ50" s="4"/>
      <c r="CR50" s="4"/>
      <c r="CS50" s="4"/>
      <c r="CT50" s="4"/>
      <c r="CU50" s="4">
        <v>1400</v>
      </c>
      <c r="CV50" s="4"/>
      <c r="CW50" s="4">
        <v>15695</v>
      </c>
      <c r="CX50" s="4">
        <v>225138</v>
      </c>
      <c r="CY50" s="4"/>
      <c r="CZ50" s="4"/>
      <c r="DA50" s="4"/>
      <c r="DB50" s="4"/>
      <c r="DC50" s="4"/>
      <c r="DD50" s="4"/>
      <c r="DE50" s="4">
        <v>225149</v>
      </c>
      <c r="DF50" s="4">
        <f t="shared" si="2"/>
        <v>7727372</v>
      </c>
      <c r="DG50" s="4">
        <f t="shared" si="3"/>
        <v>7952521</v>
      </c>
      <c r="DH50" s="4">
        <f t="shared" si="4"/>
        <v>5808675</v>
      </c>
      <c r="DI50" s="4">
        <f>VLOOKUP(A50,'[1]Combined_Merged google doc'!$B$2:$S$119,18,FALSE)</f>
        <v>44384</v>
      </c>
      <c r="DJ50" s="4">
        <f t="shared" si="5"/>
        <v>0</v>
      </c>
      <c r="DK50" s="4">
        <f t="shared" si="6"/>
        <v>113969</v>
      </c>
      <c r="DL50" s="4">
        <f t="shared" si="7"/>
        <v>-69585</v>
      </c>
      <c r="DM50" s="9">
        <f t="shared" si="8"/>
        <v>-1.5677947007930786</v>
      </c>
      <c r="DN50" s="4">
        <f>SUM(H50:Q50,S50:W50,Y50:AD50,AU50,AZ50:BA50,BK50:BL50,BP50:BQ50,BS50:BT50,BV50:BW50,BZ50:CD50,CF50,CH50:CO50,CR50:CT50,CV50,CX50:DD50)-DL50</f>
        <v>6506129</v>
      </c>
      <c r="DO50" s="4">
        <f t="shared" si="9"/>
        <v>900552</v>
      </c>
      <c r="DP50" s="4">
        <f t="shared" si="10"/>
        <v>112569</v>
      </c>
      <c r="DQ50" s="4">
        <f t="shared" si="11"/>
        <v>17950</v>
      </c>
      <c r="DR50" s="4">
        <f t="shared" si="12"/>
        <v>0</v>
      </c>
      <c r="DS50" s="4">
        <f t="shared" si="19"/>
        <v>18249</v>
      </c>
      <c r="DT50" s="4">
        <f t="shared" si="13"/>
        <v>15695</v>
      </c>
      <c r="DU50" s="4">
        <f t="shared" si="14"/>
        <v>111844</v>
      </c>
      <c r="DV50" s="4">
        <f t="shared" si="15"/>
        <v>-69585</v>
      </c>
      <c r="DW50" s="65">
        <f>DV50/DZ50</f>
        <v>-1.5677947007930786</v>
      </c>
      <c r="DX50" s="4">
        <f t="shared" si="16"/>
        <v>0</v>
      </c>
      <c r="DY50" s="4">
        <f t="shared" si="17"/>
        <v>113969</v>
      </c>
      <c r="DZ50" s="4">
        <f t="shared" si="18"/>
        <v>44384</v>
      </c>
      <c r="EA50" s="4">
        <f>SUM(DN50:DY50)</f>
        <v>7727370.4322052989</v>
      </c>
      <c r="EB50" s="4"/>
      <c r="EC50" s="4">
        <f>SUM(DN50,DR50:DT50)</f>
        <v>6540073</v>
      </c>
      <c r="ED50" s="4">
        <f>EC50/E50</f>
        <v>9108.7367688022277</v>
      </c>
      <c r="EE50" s="4"/>
      <c r="EF50" s="4"/>
    </row>
    <row r="51" spans="1:136" x14ac:dyDescent="0.2">
      <c r="A51" s="7">
        <v>433</v>
      </c>
      <c r="B51" s="6" t="s">
        <v>382</v>
      </c>
      <c r="C51" t="s">
        <v>355</v>
      </c>
      <c r="D51">
        <v>6</v>
      </c>
      <c r="E51" s="10">
        <v>389</v>
      </c>
      <c r="F51" s="9">
        <v>0.57599999999999996</v>
      </c>
      <c r="G51">
        <v>224</v>
      </c>
      <c r="H51" s="4">
        <v>195277</v>
      </c>
      <c r="I51" s="4">
        <v>112569</v>
      </c>
      <c r="J51" s="4">
        <v>203488</v>
      </c>
      <c r="K51" s="4">
        <v>112569</v>
      </c>
      <c r="L51" s="4"/>
      <c r="M51" s="4">
        <v>90879</v>
      </c>
      <c r="N51" s="4">
        <v>67876</v>
      </c>
      <c r="O51" s="4"/>
      <c r="P51" s="4"/>
      <c r="Q51" s="4"/>
      <c r="R51" s="4"/>
      <c r="S51" s="4">
        <v>78183</v>
      </c>
      <c r="T51" s="4">
        <v>60194</v>
      </c>
      <c r="U51" s="4">
        <v>151785</v>
      </c>
      <c r="V51" s="4">
        <v>112569</v>
      </c>
      <c r="W51" s="49"/>
      <c r="X51" s="4"/>
      <c r="Y51" s="4"/>
      <c r="Z51" s="4"/>
      <c r="AA51" s="4"/>
      <c r="AB51" s="4"/>
      <c r="AC51" s="4"/>
      <c r="AD51" s="4">
        <v>1992471</v>
      </c>
      <c r="AE51" s="4"/>
      <c r="AF51" s="4">
        <v>112569</v>
      </c>
      <c r="AG51" s="4">
        <v>337707</v>
      </c>
      <c r="AH51" s="4">
        <v>1013121</v>
      </c>
      <c r="AI51" s="4">
        <v>112464</v>
      </c>
      <c r="AJ51" s="4">
        <v>55015</v>
      </c>
      <c r="AK51" s="4"/>
      <c r="AL51" s="4"/>
      <c r="AM51" s="4">
        <v>20262</v>
      </c>
      <c r="AN51" s="4"/>
      <c r="AO51" s="4"/>
      <c r="AP51" s="4"/>
      <c r="AQ51" s="4">
        <v>13600</v>
      </c>
      <c r="AR51" s="4">
        <v>13600</v>
      </c>
      <c r="AS51" s="4">
        <v>10200</v>
      </c>
      <c r="AT51" s="4"/>
      <c r="AU51" s="4"/>
      <c r="AV51" s="4"/>
      <c r="AW51" s="4">
        <v>173581</v>
      </c>
      <c r="AX51" s="4">
        <v>2805</v>
      </c>
      <c r="AY51" s="4"/>
      <c r="AZ51" s="4"/>
      <c r="BA51" s="4"/>
      <c r="BB51" s="4">
        <v>156529</v>
      </c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>
        <v>337707</v>
      </c>
      <c r="BR51" s="4"/>
      <c r="BS51" s="4">
        <v>23000</v>
      </c>
      <c r="BT51" s="4"/>
      <c r="BU51" s="4">
        <v>244046</v>
      </c>
      <c r="BV51" s="4">
        <v>100000</v>
      </c>
      <c r="BW51" s="4"/>
      <c r="BX51" s="4"/>
      <c r="BY51" s="4">
        <v>4485</v>
      </c>
      <c r="BZ51" s="4">
        <v>3579</v>
      </c>
      <c r="CA51" s="4">
        <v>3890</v>
      </c>
      <c r="CB51" s="4">
        <v>3890</v>
      </c>
      <c r="CC51" s="4">
        <v>4474</v>
      </c>
      <c r="CD51" s="4">
        <v>7780</v>
      </c>
      <c r="CE51" s="4"/>
      <c r="CF51" s="4"/>
      <c r="CG51" s="4"/>
      <c r="CH51" s="4"/>
      <c r="CI51" s="4"/>
      <c r="CJ51" s="4"/>
      <c r="CK51" s="4"/>
      <c r="CL51" s="4"/>
      <c r="CM51" s="4">
        <v>38900</v>
      </c>
      <c r="CN51" s="4">
        <v>87318</v>
      </c>
      <c r="CO51" s="4">
        <v>6382</v>
      </c>
      <c r="CP51" s="4"/>
      <c r="CQ51" s="4"/>
      <c r="CR51" s="4"/>
      <c r="CS51" s="4"/>
      <c r="CT51" s="4"/>
      <c r="CU51" s="4">
        <v>44525</v>
      </c>
      <c r="CV51" s="4"/>
      <c r="CW51" s="4"/>
      <c r="CX51" s="4"/>
      <c r="CY51" s="4"/>
      <c r="CZ51" s="4"/>
      <c r="DA51" s="4"/>
      <c r="DB51" s="4"/>
      <c r="DC51" s="4"/>
      <c r="DD51" s="4"/>
      <c r="DE51" s="4">
        <v>5214</v>
      </c>
      <c r="DF51" s="4">
        <f t="shared" si="2"/>
        <v>6109289</v>
      </c>
      <c r="DG51" s="4">
        <f t="shared" si="3"/>
        <v>6114503</v>
      </c>
      <c r="DH51" s="4">
        <f t="shared" si="4"/>
        <v>3392049</v>
      </c>
      <c r="DI51" s="4">
        <f>VLOOKUP(A51,'[1]Combined_Merged google doc'!$B$2:$S$119,18,FALSE)</f>
        <v>523264</v>
      </c>
      <c r="DJ51" s="4">
        <f t="shared" si="5"/>
        <v>37400</v>
      </c>
      <c r="DK51" s="4">
        <f t="shared" si="6"/>
        <v>205539</v>
      </c>
      <c r="DL51" s="4">
        <f t="shared" si="7"/>
        <v>280325</v>
      </c>
      <c r="DM51" s="9">
        <f t="shared" si="8"/>
        <v>0.53572384112035221</v>
      </c>
      <c r="DN51" s="4">
        <f>SUM(H51:Q51,S51:W51,Y51:AD51,AU51,AZ51:BA51,BK51:BL51,BP51:BQ51,BS51:BT51,BV51:BW51,BZ51:CD51,CF51,CH51:CO51,CR51:CT51,CV51,CX51:DD51)-DL51</f>
        <v>3514455</v>
      </c>
      <c r="DO51" s="4">
        <f t="shared" si="9"/>
        <v>1630876</v>
      </c>
      <c r="DP51" s="4">
        <f t="shared" si="10"/>
        <v>20262</v>
      </c>
      <c r="DQ51" s="4">
        <f t="shared" si="11"/>
        <v>176386</v>
      </c>
      <c r="DR51" s="4">
        <f t="shared" si="12"/>
        <v>0</v>
      </c>
      <c r="DS51" s="4">
        <f t="shared" si="19"/>
        <v>0</v>
      </c>
      <c r="DT51" s="4">
        <f t="shared" si="13"/>
        <v>0</v>
      </c>
      <c r="DU51" s="4">
        <f t="shared" si="14"/>
        <v>244046</v>
      </c>
      <c r="DV51" s="4">
        <f t="shared" si="15"/>
        <v>280325</v>
      </c>
      <c r="DW51" s="9">
        <f>DV51/DZ51</f>
        <v>0.53572384112035221</v>
      </c>
      <c r="DX51" s="4">
        <f t="shared" si="16"/>
        <v>37400</v>
      </c>
      <c r="DY51" s="4">
        <f t="shared" si="17"/>
        <v>205539</v>
      </c>
      <c r="DZ51" s="4">
        <f t="shared" si="18"/>
        <v>523264</v>
      </c>
      <c r="EA51" s="4">
        <f>SUM(DN51:DY51)</f>
        <v>6109289.5357238408</v>
      </c>
      <c r="EB51" s="4"/>
      <c r="EC51" s="4">
        <f>SUM(DN51,DR51:DT51)</f>
        <v>3514455</v>
      </c>
      <c r="ED51" s="4">
        <f>EC51/E51</f>
        <v>9034.5886889460162</v>
      </c>
      <c r="EE51" s="4"/>
      <c r="EF51" s="4"/>
    </row>
    <row r="52" spans="1:136" x14ac:dyDescent="0.2">
      <c r="A52" s="7">
        <v>416</v>
      </c>
      <c r="B52" s="6" t="s">
        <v>283</v>
      </c>
      <c r="C52" t="s">
        <v>355</v>
      </c>
      <c r="D52">
        <v>8</v>
      </c>
      <c r="E52" s="10">
        <v>371</v>
      </c>
      <c r="F52" s="9">
        <v>0.79500000000000004</v>
      </c>
      <c r="G52">
        <v>295</v>
      </c>
      <c r="H52" s="4">
        <v>195277</v>
      </c>
      <c r="I52" s="4">
        <v>112569</v>
      </c>
      <c r="J52" s="4">
        <v>187835</v>
      </c>
      <c r="K52" s="4">
        <v>112569</v>
      </c>
      <c r="L52" s="4"/>
      <c r="M52" s="4">
        <v>90879</v>
      </c>
      <c r="N52" s="4">
        <v>67876</v>
      </c>
      <c r="O52" s="4"/>
      <c r="P52" s="4"/>
      <c r="Q52" s="4">
        <v>69509</v>
      </c>
      <c r="R52" s="4"/>
      <c r="S52" s="4">
        <v>78183</v>
      </c>
      <c r="T52" s="4">
        <v>60194</v>
      </c>
      <c r="U52" s="4">
        <v>202380</v>
      </c>
      <c r="V52" s="4">
        <v>112569</v>
      </c>
      <c r="W52" s="49"/>
      <c r="X52" s="4"/>
      <c r="Y52" s="4"/>
      <c r="Z52" s="4"/>
      <c r="AA52" s="4"/>
      <c r="AB52" s="4"/>
      <c r="AC52" s="4"/>
      <c r="AD52" s="4">
        <v>1891159</v>
      </c>
      <c r="AE52" s="4"/>
      <c r="AF52" s="4">
        <v>112569</v>
      </c>
      <c r="AG52" s="4">
        <v>225138</v>
      </c>
      <c r="AH52" s="4">
        <v>1125690</v>
      </c>
      <c r="AI52" s="4">
        <v>224928</v>
      </c>
      <c r="AJ52" s="4"/>
      <c r="AK52" s="4"/>
      <c r="AL52" s="4"/>
      <c r="AM52" s="4">
        <v>10131</v>
      </c>
      <c r="AN52" s="4"/>
      <c r="AO52" s="4"/>
      <c r="AP52" s="4"/>
      <c r="AQ52" s="4"/>
      <c r="AR52" s="4"/>
      <c r="AS52" s="4"/>
      <c r="AT52" s="4"/>
      <c r="AU52" s="4"/>
      <c r="AV52" s="4"/>
      <c r="AW52" s="4">
        <v>165549</v>
      </c>
      <c r="AX52" s="4">
        <v>2675</v>
      </c>
      <c r="AY52" s="4"/>
      <c r="AZ52" s="4"/>
      <c r="BA52" s="4">
        <v>112569</v>
      </c>
      <c r="BB52" s="4">
        <v>156529</v>
      </c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>
        <v>337707</v>
      </c>
      <c r="BR52" s="4"/>
      <c r="BS52" s="4">
        <v>23000</v>
      </c>
      <c r="BT52" s="4">
        <v>5000</v>
      </c>
      <c r="BU52" s="4">
        <v>244046</v>
      </c>
      <c r="BV52" s="4">
        <v>100000</v>
      </c>
      <c r="BW52" s="4"/>
      <c r="BX52" s="4"/>
      <c r="BY52" s="4">
        <v>11844</v>
      </c>
      <c r="BZ52" s="4">
        <v>3413</v>
      </c>
      <c r="CA52" s="4">
        <v>3710</v>
      </c>
      <c r="CB52" s="4">
        <v>3710</v>
      </c>
      <c r="CC52" s="4">
        <v>4267</v>
      </c>
      <c r="CD52" s="4">
        <v>7420</v>
      </c>
      <c r="CE52" s="4"/>
      <c r="CF52" s="4"/>
      <c r="CG52" s="4"/>
      <c r="CH52" s="4"/>
      <c r="CI52" s="4"/>
      <c r="CJ52" s="4"/>
      <c r="CK52" s="4"/>
      <c r="CL52" s="4"/>
      <c r="CM52" s="4">
        <v>37100</v>
      </c>
      <c r="CN52" s="4">
        <v>89941</v>
      </c>
      <c r="CO52" s="4">
        <v>6695</v>
      </c>
      <c r="CP52" s="4"/>
      <c r="CQ52" s="4"/>
      <c r="CR52" s="4"/>
      <c r="CS52" s="4"/>
      <c r="CT52" s="4"/>
      <c r="CU52" s="4">
        <v>53250</v>
      </c>
      <c r="CV52" s="4"/>
      <c r="CW52" s="4"/>
      <c r="CX52" s="4"/>
      <c r="CY52" s="4"/>
      <c r="CZ52" s="4"/>
      <c r="DA52" s="4"/>
      <c r="DB52" s="4"/>
      <c r="DC52" s="4"/>
      <c r="DD52" s="4"/>
      <c r="DE52" s="4">
        <v>113</v>
      </c>
      <c r="DF52" s="4">
        <f t="shared" si="2"/>
        <v>6247880</v>
      </c>
      <c r="DG52" s="4">
        <f t="shared" si="3"/>
        <v>6247993</v>
      </c>
      <c r="DH52" s="4">
        <f t="shared" si="4"/>
        <v>3349636</v>
      </c>
      <c r="DI52" s="4">
        <f>VLOOKUP(A52,'[1]Combined_Merged google doc'!$B$2:$S$119,18,FALSE)</f>
        <v>691456</v>
      </c>
      <c r="DJ52" s="4">
        <f t="shared" si="5"/>
        <v>0</v>
      </c>
      <c r="DK52" s="4">
        <f t="shared" si="6"/>
        <v>221623</v>
      </c>
      <c r="DL52" s="4">
        <f t="shared" si="7"/>
        <v>469833</v>
      </c>
      <c r="DM52" s="9">
        <f t="shared" si="8"/>
        <v>0.67948358246945573</v>
      </c>
      <c r="DN52" s="4">
        <f>SUM(H52:Q52,S52:W52,Y52:AD52,AU52,AZ52:BA52,BK52:BL52,BP52:BQ52,BS52:BT52,BV52:BW52,BZ52:CD52,CF52,CH52:CO52,CR52:CT52,CV52,CX52:DD52)-DL52</f>
        <v>3445698</v>
      </c>
      <c r="DO52" s="4">
        <f t="shared" si="9"/>
        <v>1688325</v>
      </c>
      <c r="DP52" s="4">
        <f t="shared" si="10"/>
        <v>10131</v>
      </c>
      <c r="DQ52" s="4">
        <f t="shared" si="11"/>
        <v>168224</v>
      </c>
      <c r="DR52" s="4">
        <f t="shared" si="12"/>
        <v>0</v>
      </c>
      <c r="DS52" s="4">
        <f t="shared" si="19"/>
        <v>0</v>
      </c>
      <c r="DT52" s="4">
        <f t="shared" si="13"/>
        <v>0</v>
      </c>
      <c r="DU52" s="4">
        <f t="shared" si="14"/>
        <v>244046</v>
      </c>
      <c r="DV52" s="4">
        <f t="shared" si="15"/>
        <v>469833</v>
      </c>
      <c r="DW52" s="9">
        <f>DV52/DZ52</f>
        <v>0.67948358246945573</v>
      </c>
      <c r="DX52" s="4">
        <f t="shared" si="16"/>
        <v>0</v>
      </c>
      <c r="DY52" s="4">
        <f t="shared" si="17"/>
        <v>221623</v>
      </c>
      <c r="DZ52" s="4">
        <f t="shared" si="18"/>
        <v>691456</v>
      </c>
      <c r="EA52" s="4">
        <f>SUM(DN52:DY52)</f>
        <v>6247880.6794835823</v>
      </c>
      <c r="EB52" s="4"/>
      <c r="EC52" s="4">
        <f>SUM(DN52,DR52:DT52)</f>
        <v>3445698</v>
      </c>
      <c r="ED52" s="4">
        <f>EC52/E52</f>
        <v>9287.5956873315372</v>
      </c>
      <c r="EE52" s="4"/>
      <c r="EF52" s="4"/>
    </row>
    <row r="53" spans="1:136" x14ac:dyDescent="0.2">
      <c r="A53" s="7">
        <v>421</v>
      </c>
      <c r="B53" s="6" t="s">
        <v>284</v>
      </c>
      <c r="C53" t="s">
        <v>355</v>
      </c>
      <c r="D53">
        <v>7</v>
      </c>
      <c r="E53" s="10">
        <v>450</v>
      </c>
      <c r="F53" s="9">
        <v>0.69799999999999995</v>
      </c>
      <c r="G53">
        <v>314</v>
      </c>
      <c r="H53" s="4">
        <v>195277</v>
      </c>
      <c r="I53" s="4">
        <v>112569</v>
      </c>
      <c r="J53" s="4">
        <v>234794</v>
      </c>
      <c r="K53" s="4">
        <v>123826</v>
      </c>
      <c r="L53" s="4"/>
      <c r="M53" s="4">
        <v>90879</v>
      </c>
      <c r="N53" s="4">
        <v>67876</v>
      </c>
      <c r="O53" s="4">
        <v>55703</v>
      </c>
      <c r="P53" s="4"/>
      <c r="Q53" s="4">
        <v>69509</v>
      </c>
      <c r="R53" s="4"/>
      <c r="S53" s="4">
        <v>78183</v>
      </c>
      <c r="T53" s="4">
        <v>60194</v>
      </c>
      <c r="U53" s="4">
        <v>151785</v>
      </c>
      <c r="V53" s="4">
        <v>112569</v>
      </c>
      <c r="W53" s="49"/>
      <c r="X53" s="4"/>
      <c r="Y53" s="4"/>
      <c r="Z53" s="4"/>
      <c r="AA53" s="4"/>
      <c r="AB53" s="4"/>
      <c r="AC53" s="4"/>
      <c r="AD53" s="4">
        <v>2296408</v>
      </c>
      <c r="AE53" s="4"/>
      <c r="AF53" s="4">
        <v>112569</v>
      </c>
      <c r="AG53" s="4">
        <v>450276</v>
      </c>
      <c r="AH53" s="4">
        <v>1238259</v>
      </c>
      <c r="AI53" s="4">
        <v>149952</v>
      </c>
      <c r="AJ53" s="4">
        <v>110030</v>
      </c>
      <c r="AK53" s="4"/>
      <c r="AL53" s="4">
        <v>112569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>
        <v>200801</v>
      </c>
      <c r="AX53" s="4">
        <v>3244</v>
      </c>
      <c r="AY53" s="4"/>
      <c r="AZ53" s="4"/>
      <c r="BA53" s="4">
        <v>112569</v>
      </c>
      <c r="BB53" s="4">
        <v>156529</v>
      </c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>
        <v>337707</v>
      </c>
      <c r="BR53" s="4"/>
      <c r="BS53" s="4">
        <v>23000</v>
      </c>
      <c r="BT53" s="4"/>
      <c r="BU53" s="4">
        <v>367239</v>
      </c>
      <c r="BV53" s="4">
        <v>100000</v>
      </c>
      <c r="BW53" s="4"/>
      <c r="BX53" s="4"/>
      <c r="BY53" s="4">
        <v>6279</v>
      </c>
      <c r="BZ53" s="4">
        <v>4140</v>
      </c>
      <c r="CA53" s="4">
        <v>4500</v>
      </c>
      <c r="CB53" s="4">
        <v>4500</v>
      </c>
      <c r="CC53" s="4">
        <v>5175</v>
      </c>
      <c r="CD53" s="4">
        <v>9000</v>
      </c>
      <c r="CE53" s="4"/>
      <c r="CF53" s="4"/>
      <c r="CG53" s="4"/>
      <c r="CH53" s="4"/>
      <c r="CI53" s="4"/>
      <c r="CJ53" s="4"/>
      <c r="CK53" s="4"/>
      <c r="CL53" s="4"/>
      <c r="CM53" s="4">
        <v>45000</v>
      </c>
      <c r="CN53" s="4">
        <v>105134</v>
      </c>
      <c r="CO53" s="4">
        <v>6050</v>
      </c>
      <c r="CP53" s="4"/>
      <c r="CQ53" s="4"/>
      <c r="CR53" s="4"/>
      <c r="CS53" s="4"/>
      <c r="CT53" s="4"/>
      <c r="CU53" s="4">
        <v>94500</v>
      </c>
      <c r="CV53" s="4"/>
      <c r="CW53" s="4">
        <v>306016</v>
      </c>
      <c r="CX53" s="4">
        <v>112569</v>
      </c>
      <c r="CY53" s="4"/>
      <c r="CZ53" s="4"/>
      <c r="DA53" s="4"/>
      <c r="DB53" s="4"/>
      <c r="DC53" s="4"/>
      <c r="DD53" s="4"/>
      <c r="DE53" s="4">
        <v>117579</v>
      </c>
      <c r="DF53" s="4">
        <f t="shared" si="2"/>
        <v>7827179</v>
      </c>
      <c r="DG53" s="4">
        <f t="shared" si="3"/>
        <v>7944758</v>
      </c>
      <c r="DH53" s="4">
        <f t="shared" si="4"/>
        <v>3891047</v>
      </c>
      <c r="DI53" s="4">
        <f>VLOOKUP(A53,'[1]Combined_Merged google doc'!$B$2:$S$119,18,FALSE)</f>
        <v>733504</v>
      </c>
      <c r="DJ53" s="4">
        <f t="shared" si="5"/>
        <v>0</v>
      </c>
      <c r="DK53" s="4">
        <f t="shared" si="6"/>
        <v>257308</v>
      </c>
      <c r="DL53" s="4">
        <f t="shared" si="7"/>
        <v>476196</v>
      </c>
      <c r="DM53" s="9">
        <f t="shared" si="8"/>
        <v>0.64920709362184803</v>
      </c>
      <c r="DN53" s="4">
        <f>SUM(H53:Q53,S53:W53,Y53:AD53,AU53,AZ53:BA53,BK53:BL53,BP53:BQ53,BS53:BT53,BV53:BW53,BZ53:CD53,CF53,CH53:CO53,CR53:CT53,CV53,CX53:DD53)-DL53</f>
        <v>4042720</v>
      </c>
      <c r="DO53" s="4">
        <f t="shared" si="9"/>
        <v>2061086</v>
      </c>
      <c r="DP53" s="4">
        <f t="shared" si="10"/>
        <v>112569</v>
      </c>
      <c r="DQ53" s="4">
        <f t="shared" si="11"/>
        <v>204045</v>
      </c>
      <c r="DR53" s="4">
        <f t="shared" si="12"/>
        <v>0</v>
      </c>
      <c r="DS53" s="4">
        <f t="shared" si="19"/>
        <v>0</v>
      </c>
      <c r="DT53" s="4">
        <f t="shared" si="13"/>
        <v>306016</v>
      </c>
      <c r="DU53" s="4">
        <f t="shared" si="14"/>
        <v>367239</v>
      </c>
      <c r="DV53" s="4">
        <f t="shared" si="15"/>
        <v>476196</v>
      </c>
      <c r="DW53" s="9">
        <f>DV53/DZ53</f>
        <v>0.64920709362184803</v>
      </c>
      <c r="DX53" s="4">
        <f t="shared" si="16"/>
        <v>0</v>
      </c>
      <c r="DY53" s="4">
        <f t="shared" si="17"/>
        <v>257308</v>
      </c>
      <c r="DZ53" s="4">
        <f t="shared" si="18"/>
        <v>733504</v>
      </c>
      <c r="EA53" s="4">
        <f>SUM(DN53:DY53)</f>
        <v>7827179.6492070938</v>
      </c>
      <c r="EB53" s="4"/>
      <c r="EC53" s="4">
        <f>SUM(DN53,DR53:DT53)</f>
        <v>4348736</v>
      </c>
      <c r="ED53" s="4">
        <f>EC53/E53</f>
        <v>9663.8577777777773</v>
      </c>
      <c r="EE53" s="4"/>
      <c r="EF53" s="4"/>
    </row>
    <row r="54" spans="1:136" x14ac:dyDescent="0.2">
      <c r="A54" s="7">
        <v>257</v>
      </c>
      <c r="B54" s="6" t="s">
        <v>383</v>
      </c>
      <c r="C54" t="s">
        <v>351</v>
      </c>
      <c r="D54">
        <v>8</v>
      </c>
      <c r="E54" s="10">
        <v>336</v>
      </c>
      <c r="F54" s="9">
        <v>0.78</v>
      </c>
      <c r="G54">
        <v>262</v>
      </c>
      <c r="H54" s="4">
        <v>195277</v>
      </c>
      <c r="I54" s="4">
        <v>112569</v>
      </c>
      <c r="J54" s="4">
        <v>125223</v>
      </c>
      <c r="K54" s="4"/>
      <c r="L54" s="4"/>
      <c r="M54" s="4">
        <v>90879</v>
      </c>
      <c r="N54" s="4">
        <v>67876</v>
      </c>
      <c r="O54" s="4"/>
      <c r="P54" s="4"/>
      <c r="Q54" s="4"/>
      <c r="R54" s="4"/>
      <c r="S54" s="4">
        <v>78183</v>
      </c>
      <c r="T54" s="4">
        <v>60194</v>
      </c>
      <c r="U54" s="4">
        <v>101190</v>
      </c>
      <c r="V54" s="4">
        <v>112569</v>
      </c>
      <c r="W54" s="49">
        <f>506561-X54</f>
        <v>337707</v>
      </c>
      <c r="X54" s="4">
        <v>168854</v>
      </c>
      <c r="Y54" s="4">
        <v>112569</v>
      </c>
      <c r="Z54" s="4">
        <v>225138</v>
      </c>
      <c r="AA54" s="4">
        <v>225138</v>
      </c>
      <c r="AB54" s="4">
        <v>187440</v>
      </c>
      <c r="AC54" s="4">
        <v>112464</v>
      </c>
      <c r="AD54" s="4">
        <v>1575966</v>
      </c>
      <c r="AE54" s="4"/>
      <c r="AF54" s="4">
        <v>112569</v>
      </c>
      <c r="AG54" s="4">
        <v>112569</v>
      </c>
      <c r="AH54" s="4">
        <v>450276</v>
      </c>
      <c r="AI54" s="4"/>
      <c r="AJ54" s="4"/>
      <c r="AK54" s="4"/>
      <c r="AL54" s="4"/>
      <c r="AM54" s="4">
        <v>40525</v>
      </c>
      <c r="AN54" s="4"/>
      <c r="AO54" s="4"/>
      <c r="AP54" s="4"/>
      <c r="AQ54" s="4">
        <v>27200</v>
      </c>
      <c r="AR54" s="4">
        <v>27200</v>
      </c>
      <c r="AS54" s="4">
        <v>10200</v>
      </c>
      <c r="AT54" s="4"/>
      <c r="AU54" s="4"/>
      <c r="AV54" s="4"/>
      <c r="AW54" s="4">
        <v>149931</v>
      </c>
      <c r="AX54" s="4">
        <v>2422</v>
      </c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>
        <v>55922</v>
      </c>
      <c r="BV54" s="4"/>
      <c r="BW54" s="4"/>
      <c r="BX54" s="4"/>
      <c r="BY54" s="4">
        <v>10526</v>
      </c>
      <c r="BZ54" s="4">
        <v>1932</v>
      </c>
      <c r="CA54" s="4">
        <v>1680</v>
      </c>
      <c r="CB54" s="4">
        <v>1680</v>
      </c>
      <c r="CC54" s="4">
        <v>1932</v>
      </c>
      <c r="CD54" s="4">
        <v>6720</v>
      </c>
      <c r="CE54" s="4"/>
      <c r="CF54" s="4"/>
      <c r="CG54" s="4"/>
      <c r="CH54" s="4"/>
      <c r="CI54" s="4"/>
      <c r="CJ54" s="4"/>
      <c r="CK54" s="4"/>
      <c r="CL54" s="4"/>
      <c r="CM54" s="4">
        <v>33600</v>
      </c>
      <c r="CN54" s="4">
        <v>74150</v>
      </c>
      <c r="CO54" s="4">
        <v>7020</v>
      </c>
      <c r="CP54" s="4"/>
      <c r="CQ54" s="4"/>
      <c r="CR54" s="4">
        <v>13859</v>
      </c>
      <c r="CS54" s="4"/>
      <c r="CT54" s="4"/>
      <c r="CU54" s="4">
        <v>14575</v>
      </c>
      <c r="CV54" s="4"/>
      <c r="CW54" s="4"/>
      <c r="CX54" s="4"/>
      <c r="CY54" s="4"/>
      <c r="CZ54" s="4"/>
      <c r="DA54" s="4"/>
      <c r="DB54" s="4"/>
      <c r="DC54" s="4"/>
      <c r="DD54" s="4"/>
      <c r="DE54" s="4">
        <v>418</v>
      </c>
      <c r="DF54" s="4">
        <f t="shared" si="2"/>
        <v>5045724</v>
      </c>
      <c r="DG54" s="4">
        <f t="shared" si="3"/>
        <v>5046142</v>
      </c>
      <c r="DH54" s="4">
        <f t="shared" si="4"/>
        <v>3496960</v>
      </c>
      <c r="DI54" s="4">
        <f>VLOOKUP(A54,'[1]Combined_Merged google doc'!$B$2:$S$119,18,FALSE)</f>
        <v>614368</v>
      </c>
      <c r="DJ54" s="4">
        <f t="shared" si="5"/>
        <v>64600</v>
      </c>
      <c r="DK54" s="4">
        <f t="shared" si="6"/>
        <v>193955</v>
      </c>
      <c r="DL54" s="4">
        <f t="shared" si="7"/>
        <v>355813</v>
      </c>
      <c r="DM54" s="9">
        <f t="shared" si="8"/>
        <v>0.57915288556695665</v>
      </c>
      <c r="DN54" s="4">
        <f>SUM(H54:Q54,S54:W54,Y54:AD54,AU54,AZ54:BA54,BK54:BL54,BP54:BQ54,BS54:BT54,BV54:BW54,BZ54:CD54,CF54,CH54:CO54,CR54:CT54,CV54,CX54:DD54)-DL54</f>
        <v>3507142</v>
      </c>
      <c r="DO54" s="4">
        <f t="shared" si="9"/>
        <v>675414</v>
      </c>
      <c r="DP54" s="4">
        <f t="shared" si="10"/>
        <v>40525</v>
      </c>
      <c r="DQ54" s="4">
        <f t="shared" si="11"/>
        <v>152353</v>
      </c>
      <c r="DR54" s="4">
        <f t="shared" si="12"/>
        <v>0</v>
      </c>
      <c r="DS54" s="4">
        <f t="shared" si="19"/>
        <v>0</v>
      </c>
      <c r="DT54" s="4">
        <f t="shared" si="13"/>
        <v>0</v>
      </c>
      <c r="DU54" s="4">
        <f t="shared" si="14"/>
        <v>55922</v>
      </c>
      <c r="DV54" s="4">
        <f t="shared" si="15"/>
        <v>355813</v>
      </c>
      <c r="DW54" s="9">
        <f>DV54/DZ54</f>
        <v>0.57915288556695665</v>
      </c>
      <c r="DX54" s="4">
        <f t="shared" si="16"/>
        <v>64600</v>
      </c>
      <c r="DY54" s="4">
        <f t="shared" si="17"/>
        <v>193955</v>
      </c>
      <c r="DZ54" s="4">
        <f t="shared" si="18"/>
        <v>614368</v>
      </c>
      <c r="EA54" s="4">
        <f>SUM(DN54:DY54)</f>
        <v>5045724.5791528858</v>
      </c>
      <c r="EB54" s="4"/>
      <c r="EC54" s="4">
        <f>SUM(DN54,DR54:DT54)</f>
        <v>3507142</v>
      </c>
      <c r="ED54" s="4">
        <f>EC54/E54</f>
        <v>10437.922619047618</v>
      </c>
      <c r="EE54" s="4"/>
      <c r="EF54" s="4"/>
    </row>
    <row r="55" spans="1:136" x14ac:dyDescent="0.2">
      <c r="A55" s="7">
        <v>272</v>
      </c>
      <c r="B55" s="6" t="s">
        <v>286</v>
      </c>
      <c r="C55" t="s">
        <v>351</v>
      </c>
      <c r="D55">
        <v>3</v>
      </c>
      <c r="E55" s="10">
        <v>360</v>
      </c>
      <c r="F55" s="9">
        <v>1.7000000000000001E-2</v>
      </c>
      <c r="G55">
        <v>6</v>
      </c>
      <c r="H55" s="4">
        <v>195277</v>
      </c>
      <c r="I55" s="4">
        <v>112569</v>
      </c>
      <c r="J55" s="4">
        <v>140876</v>
      </c>
      <c r="K55" s="4"/>
      <c r="L55" s="4"/>
      <c r="M55" s="4">
        <v>90879</v>
      </c>
      <c r="N55" s="4">
        <v>67876</v>
      </c>
      <c r="O55" s="4"/>
      <c r="P55" s="4"/>
      <c r="Q55" s="4"/>
      <c r="R55" s="4"/>
      <c r="S55" s="4">
        <v>78183</v>
      </c>
      <c r="T55" s="4">
        <v>60194</v>
      </c>
      <c r="U55" s="4">
        <v>101190</v>
      </c>
      <c r="V55" s="4">
        <v>112569</v>
      </c>
      <c r="W55" s="49">
        <v>337707</v>
      </c>
      <c r="X55" s="4"/>
      <c r="Y55" s="4"/>
      <c r="Z55" s="4"/>
      <c r="AA55" s="4">
        <v>225138</v>
      </c>
      <c r="AB55" s="4">
        <v>74976</v>
      </c>
      <c r="AC55" s="4">
        <v>112464</v>
      </c>
      <c r="AD55" s="4">
        <v>1913673</v>
      </c>
      <c r="AE55" s="4"/>
      <c r="AF55" s="4">
        <v>112569</v>
      </c>
      <c r="AG55" s="4">
        <v>112569</v>
      </c>
      <c r="AH55" s="4">
        <v>337707</v>
      </c>
      <c r="AI55" s="4"/>
      <c r="AJ55" s="4"/>
      <c r="AK55" s="4"/>
      <c r="AL55" s="4">
        <v>112569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>
        <v>9000</v>
      </c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>
        <v>55922</v>
      </c>
      <c r="BV55" s="4"/>
      <c r="BW55" s="4"/>
      <c r="BX55" s="4"/>
      <c r="BY55" s="4"/>
      <c r="BZ55" s="4">
        <v>2070</v>
      </c>
      <c r="CA55" s="4">
        <v>1800</v>
      </c>
      <c r="CB55" s="4">
        <v>1800</v>
      </c>
      <c r="CC55" s="4">
        <v>2070</v>
      </c>
      <c r="CD55" s="4">
        <v>7200</v>
      </c>
      <c r="CE55" s="4"/>
      <c r="CF55" s="4"/>
      <c r="CG55" s="4"/>
      <c r="CH55" s="4"/>
      <c r="CI55" s="4"/>
      <c r="CJ55" s="4"/>
      <c r="CK55" s="4"/>
      <c r="CL55" s="4"/>
      <c r="CM55" s="4">
        <v>36000</v>
      </c>
      <c r="CN55" s="4">
        <v>69214</v>
      </c>
      <c r="CO55" s="4">
        <v>4539</v>
      </c>
      <c r="CP55" s="4"/>
      <c r="CQ55" s="4"/>
      <c r="CR55" s="4"/>
      <c r="CS55" s="4"/>
      <c r="CT55" s="4"/>
      <c r="CU55" s="4">
        <v>2625</v>
      </c>
      <c r="CV55" s="4"/>
      <c r="CW55" s="4"/>
      <c r="CX55" s="4"/>
      <c r="CY55" s="4"/>
      <c r="CZ55" s="4"/>
      <c r="DA55" s="4"/>
      <c r="DB55" s="4"/>
      <c r="DC55" s="4"/>
      <c r="DD55" s="4"/>
      <c r="DE55" s="4">
        <v>8</v>
      </c>
      <c r="DF55" s="4">
        <f t="shared" si="2"/>
        <v>4491225</v>
      </c>
      <c r="DG55" s="4">
        <f t="shared" si="3"/>
        <v>4491233</v>
      </c>
      <c r="DH55" s="4">
        <f t="shared" si="4"/>
        <v>3396128</v>
      </c>
      <c r="DI55" s="4">
        <f>VLOOKUP(A55,'[1]Combined_Merged google doc'!$B$2:$S$119,18,FALSE)</f>
        <v>14016</v>
      </c>
      <c r="DJ55" s="4">
        <f t="shared" si="5"/>
        <v>0</v>
      </c>
      <c r="DK55" s="4">
        <f t="shared" si="6"/>
        <v>2625</v>
      </c>
      <c r="DL55" s="4">
        <f t="shared" si="7"/>
        <v>11391</v>
      </c>
      <c r="DM55" s="9">
        <f t="shared" si="8"/>
        <v>0.8127140410958904</v>
      </c>
      <c r="DN55" s="4">
        <f>SUM(H55:Q55,S55:W55,Y55:AD55,AU55,AZ55:BA55,BK55:BL55,BP55:BQ55,BS55:BT55,BV55:BW55,BZ55:CD55,CF55,CH55:CO55,CR55:CT55,CV55,CX55:DD55)-DL55</f>
        <v>3736873</v>
      </c>
      <c r="DO55" s="4">
        <f t="shared" si="9"/>
        <v>562845</v>
      </c>
      <c r="DP55" s="4">
        <f t="shared" si="10"/>
        <v>112569</v>
      </c>
      <c r="DQ55" s="4">
        <f t="shared" si="11"/>
        <v>9000</v>
      </c>
      <c r="DR55" s="4">
        <f t="shared" si="12"/>
        <v>0</v>
      </c>
      <c r="DS55" s="4">
        <f t="shared" si="19"/>
        <v>0</v>
      </c>
      <c r="DT55" s="4">
        <f t="shared" si="13"/>
        <v>0</v>
      </c>
      <c r="DU55" s="4">
        <f t="shared" si="14"/>
        <v>55922</v>
      </c>
      <c r="DV55" s="4">
        <f t="shared" si="15"/>
        <v>11391</v>
      </c>
      <c r="DW55" s="9">
        <f>DV55/DZ55</f>
        <v>0.8127140410958904</v>
      </c>
      <c r="DX55" s="4">
        <f t="shared" si="16"/>
        <v>0</v>
      </c>
      <c r="DY55" s="4">
        <f t="shared" si="17"/>
        <v>2625</v>
      </c>
      <c r="DZ55" s="4">
        <f t="shared" si="18"/>
        <v>14016</v>
      </c>
      <c r="EA55" s="4">
        <f>SUM(DN55:DY55)</f>
        <v>4491225.8127140412</v>
      </c>
      <c r="EB55" s="4"/>
      <c r="EC55" s="4">
        <f>SUM(DN55,DR55:DT55)</f>
        <v>3736873</v>
      </c>
      <c r="ED55" s="4">
        <f>EC55/E55</f>
        <v>10380.202777777778</v>
      </c>
      <c r="EE55" s="4"/>
      <c r="EF55" s="4"/>
    </row>
    <row r="56" spans="1:136" x14ac:dyDescent="0.2">
      <c r="A56" s="7">
        <v>259</v>
      </c>
      <c r="B56" s="6" t="s">
        <v>287</v>
      </c>
      <c r="C56" t="s">
        <v>351</v>
      </c>
      <c r="D56">
        <v>7</v>
      </c>
      <c r="E56" s="10">
        <v>398</v>
      </c>
      <c r="F56" s="9">
        <v>0.72399999999999998</v>
      </c>
      <c r="G56">
        <v>288</v>
      </c>
      <c r="H56" s="4">
        <v>195277</v>
      </c>
      <c r="I56" s="4">
        <v>112569</v>
      </c>
      <c r="J56" s="4">
        <v>156529</v>
      </c>
      <c r="K56" s="4"/>
      <c r="L56" s="4"/>
      <c r="M56" s="4">
        <v>90879</v>
      </c>
      <c r="N56" s="4">
        <v>67876</v>
      </c>
      <c r="O56" s="4"/>
      <c r="P56" s="4"/>
      <c r="Q56" s="4"/>
      <c r="R56" s="4"/>
      <c r="S56" s="4">
        <v>78183</v>
      </c>
      <c r="T56" s="4">
        <v>60194</v>
      </c>
      <c r="U56" s="4">
        <v>101190</v>
      </c>
      <c r="V56" s="4">
        <v>112569</v>
      </c>
      <c r="W56" s="49">
        <v>337707</v>
      </c>
      <c r="X56" s="4"/>
      <c r="Y56" s="4">
        <v>225138</v>
      </c>
      <c r="Z56" s="4">
        <v>112569</v>
      </c>
      <c r="AA56" s="4">
        <v>225138</v>
      </c>
      <c r="AB56" s="4">
        <v>187440</v>
      </c>
      <c r="AC56" s="4">
        <v>74976</v>
      </c>
      <c r="AD56" s="4">
        <v>1913673</v>
      </c>
      <c r="AE56" s="4"/>
      <c r="AF56" s="4">
        <v>112569</v>
      </c>
      <c r="AG56" s="4">
        <v>225138</v>
      </c>
      <c r="AH56" s="4">
        <v>450276</v>
      </c>
      <c r="AI56" s="4"/>
      <c r="AJ56" s="4"/>
      <c r="AK56" s="4"/>
      <c r="AL56" s="4"/>
      <c r="AM56" s="4">
        <v>15760</v>
      </c>
      <c r="AN56" s="4"/>
      <c r="AO56" s="4"/>
      <c r="AP56" s="4"/>
      <c r="AQ56" s="4">
        <v>34000</v>
      </c>
      <c r="AR56" s="4">
        <v>34000</v>
      </c>
      <c r="AS56" s="4">
        <v>10200</v>
      </c>
      <c r="AT56" s="4"/>
      <c r="AU56" s="4"/>
      <c r="AV56" s="4"/>
      <c r="AW56" s="4">
        <v>177597</v>
      </c>
      <c r="AX56" s="4">
        <v>2869</v>
      </c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>
        <v>111844</v>
      </c>
      <c r="BV56" s="4"/>
      <c r="BW56" s="4"/>
      <c r="BX56" s="4"/>
      <c r="BY56" s="4">
        <v>5788</v>
      </c>
      <c r="BZ56" s="4">
        <v>2289</v>
      </c>
      <c r="CA56" s="4">
        <v>1990</v>
      </c>
      <c r="CB56" s="4">
        <v>1990</v>
      </c>
      <c r="CC56" s="4">
        <v>2289</v>
      </c>
      <c r="CD56" s="4">
        <v>7960</v>
      </c>
      <c r="CE56" s="4"/>
      <c r="CF56" s="4"/>
      <c r="CG56" s="4"/>
      <c r="CH56" s="4"/>
      <c r="CI56" s="4"/>
      <c r="CJ56" s="4"/>
      <c r="CK56" s="4"/>
      <c r="CL56" s="4"/>
      <c r="CM56" s="4">
        <v>39800</v>
      </c>
      <c r="CN56" s="4">
        <v>78170</v>
      </c>
      <c r="CO56" s="4">
        <v>6144</v>
      </c>
      <c r="CP56" s="4"/>
      <c r="CQ56" s="4"/>
      <c r="CR56" s="4"/>
      <c r="CS56" s="4"/>
      <c r="CT56" s="4"/>
      <c r="CU56" s="4">
        <v>24700</v>
      </c>
      <c r="CV56" s="4"/>
      <c r="CW56" s="4">
        <v>65306</v>
      </c>
      <c r="CX56" s="4">
        <v>112569</v>
      </c>
      <c r="CY56" s="4"/>
      <c r="CZ56" s="4"/>
      <c r="DA56" s="4"/>
      <c r="DB56" s="4"/>
      <c r="DC56" s="4"/>
      <c r="DD56" s="4"/>
      <c r="DE56" s="4">
        <v>112165</v>
      </c>
      <c r="DF56" s="4">
        <f t="shared" si="2"/>
        <v>5575155</v>
      </c>
      <c r="DG56" s="4">
        <f t="shared" si="3"/>
        <v>5687320</v>
      </c>
      <c r="DH56" s="4">
        <f t="shared" si="4"/>
        <v>3840403</v>
      </c>
      <c r="DI56" s="4">
        <f>VLOOKUP(A56,'[1]Combined_Merged google doc'!$B$2:$S$119,18,FALSE)</f>
        <v>675104</v>
      </c>
      <c r="DJ56" s="4">
        <f t="shared" si="5"/>
        <v>78200</v>
      </c>
      <c r="DK56" s="4">
        <f t="shared" si="6"/>
        <v>30488</v>
      </c>
      <c r="DL56" s="4">
        <f t="shared" si="7"/>
        <v>566416</v>
      </c>
      <c r="DM56" s="9">
        <f t="shared" si="8"/>
        <v>0.83900554581220077</v>
      </c>
      <c r="DN56" s="4">
        <f>SUM(H56:Q56,S56:W56,Y56:AD56,AU56,AZ56:BA56,BK56:BL56,BP56:BQ56,BS56:BT56,BV56:BW56,BZ56:CD56,CF56,CH56:CO56,CR56:CT56,CV56,CX56:DD56)-DL56</f>
        <v>3738692</v>
      </c>
      <c r="DO56" s="4">
        <f t="shared" si="9"/>
        <v>787983</v>
      </c>
      <c r="DP56" s="4">
        <f t="shared" si="10"/>
        <v>15760</v>
      </c>
      <c r="DQ56" s="4">
        <f t="shared" si="11"/>
        <v>180466</v>
      </c>
      <c r="DR56" s="4">
        <f t="shared" si="12"/>
        <v>0</v>
      </c>
      <c r="DS56" s="4">
        <f t="shared" si="19"/>
        <v>0</v>
      </c>
      <c r="DT56" s="4">
        <f t="shared" si="13"/>
        <v>65306</v>
      </c>
      <c r="DU56" s="4">
        <f t="shared" si="14"/>
        <v>111844</v>
      </c>
      <c r="DV56" s="4">
        <f t="shared" si="15"/>
        <v>566416</v>
      </c>
      <c r="DW56" s="9">
        <f>DV56/DZ56</f>
        <v>0.83900554581220077</v>
      </c>
      <c r="DX56" s="4">
        <f t="shared" si="16"/>
        <v>78200</v>
      </c>
      <c r="DY56" s="4">
        <f t="shared" si="17"/>
        <v>30488</v>
      </c>
      <c r="DZ56" s="4">
        <f t="shared" si="18"/>
        <v>675104</v>
      </c>
      <c r="EA56" s="4">
        <f>SUM(DN56:DY56)</f>
        <v>5575155.8390055457</v>
      </c>
      <c r="EB56" s="4"/>
      <c r="EC56" s="4">
        <f>SUM(DN56,DR56:DT56)</f>
        <v>3803998</v>
      </c>
      <c r="ED56" s="4">
        <f>EC56/E56</f>
        <v>9557.7839195979905</v>
      </c>
      <c r="EE56" s="4"/>
      <c r="EF56" s="4"/>
    </row>
    <row r="57" spans="1:136" x14ac:dyDescent="0.2">
      <c r="A57" s="7">
        <v>344</v>
      </c>
      <c r="B57" s="6" t="s">
        <v>288</v>
      </c>
      <c r="C57" t="s">
        <v>351</v>
      </c>
      <c r="D57">
        <v>8</v>
      </c>
      <c r="E57" s="10">
        <v>270</v>
      </c>
      <c r="F57" s="9">
        <v>0.79600000000000004</v>
      </c>
      <c r="G57">
        <v>215</v>
      </c>
      <c r="H57" s="4">
        <v>195277</v>
      </c>
      <c r="I57" s="4">
        <v>112569</v>
      </c>
      <c r="J57" s="4"/>
      <c r="K57" s="4"/>
      <c r="L57" s="4"/>
      <c r="M57" s="4">
        <v>45440</v>
      </c>
      <c r="N57" s="4">
        <v>67876</v>
      </c>
      <c r="O57" s="4"/>
      <c r="P57" s="4"/>
      <c r="Q57" s="4"/>
      <c r="R57" s="4"/>
      <c r="S57" s="4">
        <v>78183</v>
      </c>
      <c r="T57" s="4">
        <v>60194</v>
      </c>
      <c r="U57" s="4">
        <v>50595</v>
      </c>
      <c r="V57" s="4">
        <v>56285</v>
      </c>
      <c r="W57" s="49">
        <v>337707</v>
      </c>
      <c r="X57" s="4"/>
      <c r="Y57" s="4">
        <v>225138</v>
      </c>
      <c r="Z57" s="4"/>
      <c r="AA57" s="4">
        <v>337707</v>
      </c>
      <c r="AB57" s="4">
        <v>187440</v>
      </c>
      <c r="AC57" s="4">
        <v>74976</v>
      </c>
      <c r="AD57" s="4">
        <v>1350828</v>
      </c>
      <c r="AE57" s="4"/>
      <c r="AF57" s="4">
        <v>112569</v>
      </c>
      <c r="AG57" s="4">
        <v>112569</v>
      </c>
      <c r="AH57" s="4">
        <v>675414</v>
      </c>
      <c r="AI57" s="4">
        <v>224928</v>
      </c>
      <c r="AJ57" s="4"/>
      <c r="AK57" s="4"/>
      <c r="AL57" s="4"/>
      <c r="AM57" s="4">
        <v>5628</v>
      </c>
      <c r="AN57" s="4"/>
      <c r="AO57" s="4"/>
      <c r="AP57" s="4"/>
      <c r="AQ57" s="4">
        <v>27200</v>
      </c>
      <c r="AR57" s="4">
        <v>27200</v>
      </c>
      <c r="AS57" s="4">
        <v>10200</v>
      </c>
      <c r="AT57" s="4"/>
      <c r="AU57" s="4"/>
      <c r="AV57" s="4"/>
      <c r="AW57" s="4">
        <v>120478</v>
      </c>
      <c r="AX57" s="4">
        <v>1947</v>
      </c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>
        <v>55922</v>
      </c>
      <c r="BV57" s="4"/>
      <c r="BW57" s="4"/>
      <c r="BX57" s="4"/>
      <c r="BY57" s="4">
        <v>8637</v>
      </c>
      <c r="BZ57" s="4">
        <v>1553</v>
      </c>
      <c r="CA57" s="4">
        <v>1350</v>
      </c>
      <c r="CB57" s="4">
        <v>1350</v>
      </c>
      <c r="CC57" s="4">
        <v>1553</v>
      </c>
      <c r="CD57" s="4">
        <v>5400</v>
      </c>
      <c r="CE57" s="4"/>
      <c r="CF57" s="4"/>
      <c r="CG57" s="4"/>
      <c r="CH57" s="4"/>
      <c r="CI57" s="4"/>
      <c r="CJ57" s="4"/>
      <c r="CK57" s="4"/>
      <c r="CL57" s="4"/>
      <c r="CM57" s="4">
        <v>27000</v>
      </c>
      <c r="CN57" s="4">
        <v>69404</v>
      </c>
      <c r="CO57" s="4">
        <v>4448</v>
      </c>
      <c r="CP57" s="4"/>
      <c r="CQ57" s="4"/>
      <c r="CR57" s="4">
        <v>13859</v>
      </c>
      <c r="CS57" s="4"/>
      <c r="CT57" s="4"/>
      <c r="CU57" s="4">
        <v>18850</v>
      </c>
      <c r="CV57" s="4"/>
      <c r="CW57" s="4">
        <v>238774</v>
      </c>
      <c r="CX57" s="4">
        <v>112569</v>
      </c>
      <c r="CY57" s="4"/>
      <c r="CZ57" s="4"/>
      <c r="DA57" s="4"/>
      <c r="DB57" s="4"/>
      <c r="DC57" s="4"/>
      <c r="DD57" s="4"/>
      <c r="DE57" s="4">
        <v>112064</v>
      </c>
      <c r="DF57" s="4">
        <f t="shared" si="2"/>
        <v>5059017</v>
      </c>
      <c r="DG57" s="4">
        <f t="shared" si="3"/>
        <v>5171081</v>
      </c>
      <c r="DH57" s="4">
        <f t="shared" si="4"/>
        <v>3047016</v>
      </c>
      <c r="DI57" s="4">
        <f>VLOOKUP(A57,'[1]Combined_Merged google doc'!$B$2:$S$119,18,FALSE)</f>
        <v>504576</v>
      </c>
      <c r="DJ57" s="4">
        <f t="shared" si="5"/>
        <v>64600</v>
      </c>
      <c r="DK57" s="4">
        <f t="shared" si="6"/>
        <v>27487</v>
      </c>
      <c r="DL57" s="4">
        <f t="shared" si="7"/>
        <v>412489</v>
      </c>
      <c r="DM57" s="9">
        <f t="shared" si="8"/>
        <v>0.81749627409944192</v>
      </c>
      <c r="DN57" s="4">
        <f>SUM(H57:Q57,S57:W57,Y57:AD57,AU57,AZ57:BA57,BK57:BL57,BP57:BQ57,BS57:BT57,BV57:BW57,BZ57:CD57,CF57,CH57:CO57,CR57:CT57,CV57,CX57:DD57)-DL57</f>
        <v>3006212</v>
      </c>
      <c r="DO57" s="4">
        <f t="shared" si="9"/>
        <v>1125480</v>
      </c>
      <c r="DP57" s="4">
        <f t="shared" si="10"/>
        <v>5628</v>
      </c>
      <c r="DQ57" s="4">
        <f t="shared" si="11"/>
        <v>122425</v>
      </c>
      <c r="DR57" s="4">
        <f t="shared" si="12"/>
        <v>0</v>
      </c>
      <c r="DS57" s="4">
        <f t="shared" si="19"/>
        <v>0</v>
      </c>
      <c r="DT57" s="4">
        <f t="shared" si="13"/>
        <v>238774</v>
      </c>
      <c r="DU57" s="4">
        <f t="shared" si="14"/>
        <v>55922</v>
      </c>
      <c r="DV57" s="4">
        <f t="shared" si="15"/>
        <v>412489</v>
      </c>
      <c r="DW57" s="9">
        <f>DV57/DZ57</f>
        <v>0.81749627409944192</v>
      </c>
      <c r="DX57" s="4">
        <f t="shared" si="16"/>
        <v>64600</v>
      </c>
      <c r="DY57" s="4">
        <f t="shared" si="17"/>
        <v>27487</v>
      </c>
      <c r="DZ57" s="4">
        <f t="shared" si="18"/>
        <v>504576</v>
      </c>
      <c r="EA57" s="4">
        <f>SUM(DN57:DY57)</f>
        <v>5059017.8174962737</v>
      </c>
      <c r="EB57" s="4"/>
      <c r="EC57" s="4">
        <f>SUM(DN57,DR57:DT57)</f>
        <v>3244986</v>
      </c>
      <c r="ED57" s="4">
        <f>EC57/E57</f>
        <v>12018.466666666667</v>
      </c>
      <c r="EE57" s="4"/>
      <c r="EF57" s="4"/>
    </row>
    <row r="58" spans="1:136" x14ac:dyDescent="0.2">
      <c r="A58" s="7">
        <v>417</v>
      </c>
      <c r="B58" s="6" t="s">
        <v>289</v>
      </c>
      <c r="C58" t="s">
        <v>355</v>
      </c>
      <c r="D58">
        <v>8</v>
      </c>
      <c r="E58" s="10">
        <v>246</v>
      </c>
      <c r="F58" s="9">
        <v>0.85</v>
      </c>
      <c r="G58">
        <v>209</v>
      </c>
      <c r="H58" s="4">
        <v>195277</v>
      </c>
      <c r="I58" s="4">
        <v>112569</v>
      </c>
      <c r="J58" s="4">
        <v>125223</v>
      </c>
      <c r="K58" s="4">
        <v>112569</v>
      </c>
      <c r="L58" s="4"/>
      <c r="M58" s="4">
        <v>45440</v>
      </c>
      <c r="N58" s="4">
        <v>67876</v>
      </c>
      <c r="O58" s="4"/>
      <c r="P58" s="4"/>
      <c r="Q58" s="4">
        <v>69509</v>
      </c>
      <c r="R58" s="4"/>
      <c r="S58" s="4">
        <v>78183</v>
      </c>
      <c r="T58" s="4">
        <v>60194</v>
      </c>
      <c r="U58" s="4">
        <v>151785</v>
      </c>
      <c r="V58" s="4">
        <v>56285</v>
      </c>
      <c r="W58" s="49"/>
      <c r="X58" s="4"/>
      <c r="Y58" s="4"/>
      <c r="Z58" s="4"/>
      <c r="AA58" s="4"/>
      <c r="AB58" s="4"/>
      <c r="AC58" s="4"/>
      <c r="AD58" s="4">
        <v>1260773</v>
      </c>
      <c r="AE58" s="4"/>
      <c r="AF58" s="4">
        <v>112569</v>
      </c>
      <c r="AG58" s="4">
        <v>225138</v>
      </c>
      <c r="AH58" s="4">
        <v>1125690</v>
      </c>
      <c r="AI58" s="4">
        <v>149952</v>
      </c>
      <c r="AJ58" s="4">
        <v>55015</v>
      </c>
      <c r="AK58" s="4"/>
      <c r="AL58" s="4"/>
      <c r="AM58" s="4">
        <v>10131</v>
      </c>
      <c r="AN58" s="4"/>
      <c r="AO58" s="4"/>
      <c r="AP58" s="4"/>
      <c r="AQ58" s="4"/>
      <c r="AR58" s="4"/>
      <c r="AS58" s="4"/>
      <c r="AT58" s="4"/>
      <c r="AU58" s="4"/>
      <c r="AV58" s="4"/>
      <c r="AW58" s="4">
        <v>109771</v>
      </c>
      <c r="AX58" s="4">
        <v>1774</v>
      </c>
      <c r="AY58" s="4"/>
      <c r="AZ58" s="4"/>
      <c r="BA58" s="4">
        <v>112569</v>
      </c>
      <c r="BB58" s="4">
        <v>156529</v>
      </c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>
        <v>225138</v>
      </c>
      <c r="BR58" s="4"/>
      <c r="BS58" s="4">
        <v>23000</v>
      </c>
      <c r="BT58" s="4"/>
      <c r="BU58" s="4">
        <v>244046</v>
      </c>
      <c r="BV58" s="4">
        <v>100000</v>
      </c>
      <c r="BW58" s="4"/>
      <c r="BX58" s="4">
        <v>75000</v>
      </c>
      <c r="BY58" s="4">
        <v>8389</v>
      </c>
      <c r="BZ58" s="4">
        <v>2263</v>
      </c>
      <c r="CA58" s="4">
        <v>2460</v>
      </c>
      <c r="CB58" s="4">
        <v>2460</v>
      </c>
      <c r="CC58" s="4">
        <v>2829</v>
      </c>
      <c r="CD58" s="4">
        <v>4920</v>
      </c>
      <c r="CE58" s="4"/>
      <c r="CF58" s="4"/>
      <c r="CG58" s="4"/>
      <c r="CH58" s="4"/>
      <c r="CI58" s="4"/>
      <c r="CJ58" s="4"/>
      <c r="CK58" s="4"/>
      <c r="CL58" s="4"/>
      <c r="CM58" s="4">
        <v>24600</v>
      </c>
      <c r="CN58" s="4">
        <v>74197</v>
      </c>
      <c r="CO58" s="4">
        <v>5613</v>
      </c>
      <c r="CP58" s="4"/>
      <c r="CQ58" s="4"/>
      <c r="CR58" s="4"/>
      <c r="CS58" s="4"/>
      <c r="CT58" s="4"/>
      <c r="CU58" s="4">
        <v>48750</v>
      </c>
      <c r="CV58" s="4"/>
      <c r="CW58" s="4"/>
      <c r="CX58" s="4">
        <v>112569</v>
      </c>
      <c r="CY58" s="4"/>
      <c r="CZ58" s="4"/>
      <c r="DA58" s="4"/>
      <c r="DB58" s="4"/>
      <c r="DC58" s="4"/>
      <c r="DD58" s="4"/>
      <c r="DE58" s="4">
        <v>117678</v>
      </c>
      <c r="DF58" s="4">
        <f t="shared" si="2"/>
        <v>5351055</v>
      </c>
      <c r="DG58" s="4">
        <f t="shared" si="3"/>
        <v>5468733</v>
      </c>
      <c r="DH58" s="4">
        <f t="shared" si="4"/>
        <v>2456716</v>
      </c>
      <c r="DI58" s="4">
        <f>VLOOKUP(A58,'[1]Combined_Merged google doc'!$B$2:$S$119,18,FALSE)</f>
        <v>490560</v>
      </c>
      <c r="DJ58" s="4">
        <f t="shared" si="5"/>
        <v>0</v>
      </c>
      <c r="DK58" s="4">
        <f t="shared" si="6"/>
        <v>213668</v>
      </c>
      <c r="DL58" s="4">
        <f t="shared" si="7"/>
        <v>276892</v>
      </c>
      <c r="DM58" s="9">
        <f t="shared" si="8"/>
        <v>0.56444063926940635</v>
      </c>
      <c r="DN58" s="4">
        <f>SUM(H58:Q58,S58:W58,Y58:AD58,AU58,AZ58:BA58,BK58:BL58,BP58:BQ58,BS58:BT58,BV58:BW58,BZ58:CD58,CF58,CH58:CO58,CR58:CT58,CV58,CX58:DD58)-DL58</f>
        <v>2751409</v>
      </c>
      <c r="DO58" s="4">
        <f t="shared" si="9"/>
        <v>1668364</v>
      </c>
      <c r="DP58" s="4">
        <f t="shared" si="10"/>
        <v>10131</v>
      </c>
      <c r="DQ58" s="4">
        <f t="shared" si="11"/>
        <v>186545</v>
      </c>
      <c r="DR58" s="4">
        <f t="shared" si="12"/>
        <v>0</v>
      </c>
      <c r="DS58" s="4">
        <f t="shared" si="19"/>
        <v>0</v>
      </c>
      <c r="DT58" s="4">
        <f t="shared" si="13"/>
        <v>0</v>
      </c>
      <c r="DU58" s="4">
        <f t="shared" si="14"/>
        <v>244046</v>
      </c>
      <c r="DV58" s="4">
        <f t="shared" si="15"/>
        <v>276892</v>
      </c>
      <c r="DW58" s="9">
        <f>DV58/DZ58</f>
        <v>0.56444063926940635</v>
      </c>
      <c r="DX58" s="4">
        <f t="shared" si="16"/>
        <v>0</v>
      </c>
      <c r="DY58" s="4">
        <f t="shared" si="17"/>
        <v>213668</v>
      </c>
      <c r="DZ58" s="4">
        <f t="shared" si="18"/>
        <v>490560</v>
      </c>
      <c r="EA58" s="4">
        <f>SUM(DN58:DY58)</f>
        <v>5351055.5644406397</v>
      </c>
      <c r="EB58" s="4"/>
      <c r="EC58" s="4">
        <f>SUM(DN58,DR58:DT58)</f>
        <v>2751409</v>
      </c>
      <c r="ED58" s="4">
        <f>EC58/E58</f>
        <v>11184.58943089431</v>
      </c>
      <c r="EE58" s="4"/>
      <c r="EF58" s="4"/>
    </row>
    <row r="59" spans="1:136" x14ac:dyDescent="0.2">
      <c r="A59" s="7">
        <v>261</v>
      </c>
      <c r="B59" s="6" t="s">
        <v>290</v>
      </c>
      <c r="C59" t="s">
        <v>351</v>
      </c>
      <c r="D59">
        <v>4</v>
      </c>
      <c r="E59" s="10">
        <v>942</v>
      </c>
      <c r="F59" s="9">
        <v>0.04</v>
      </c>
      <c r="G59">
        <v>38</v>
      </c>
      <c r="H59" s="4">
        <v>195277</v>
      </c>
      <c r="I59" s="4">
        <v>112569</v>
      </c>
      <c r="J59" s="4">
        <v>391323</v>
      </c>
      <c r="K59" s="4"/>
      <c r="L59" s="4"/>
      <c r="M59" s="4">
        <v>90879</v>
      </c>
      <c r="N59" s="4">
        <v>67876</v>
      </c>
      <c r="O59" s="4">
        <v>126598</v>
      </c>
      <c r="P59" s="4"/>
      <c r="Q59" s="4"/>
      <c r="R59" s="4"/>
      <c r="S59" s="4">
        <v>78183</v>
      </c>
      <c r="T59" s="4">
        <v>60194</v>
      </c>
      <c r="U59" s="4">
        <v>202380</v>
      </c>
      <c r="V59" s="4">
        <v>112569</v>
      </c>
      <c r="W59" s="49">
        <f>844268-X59</f>
        <v>619130</v>
      </c>
      <c r="X59" s="4">
        <v>225138</v>
      </c>
      <c r="Y59" s="4"/>
      <c r="Z59" s="4"/>
      <c r="AA59" s="4">
        <v>225138</v>
      </c>
      <c r="AB59" s="4">
        <v>74976</v>
      </c>
      <c r="AC59" s="4">
        <v>224928</v>
      </c>
      <c r="AD59" s="4">
        <v>4390191</v>
      </c>
      <c r="AE59" s="4"/>
      <c r="AF59" s="4">
        <v>225138</v>
      </c>
      <c r="AG59" s="4">
        <v>225138</v>
      </c>
      <c r="AH59" s="4">
        <v>1125690</v>
      </c>
      <c r="AI59" s="4">
        <v>187440</v>
      </c>
      <c r="AJ59" s="4"/>
      <c r="AK59" s="4"/>
      <c r="AL59" s="4">
        <v>337707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>
        <v>24550</v>
      </c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>
        <v>111844</v>
      </c>
      <c r="BV59" s="4"/>
      <c r="BW59" s="4"/>
      <c r="BX59" s="4"/>
      <c r="BY59" s="4"/>
      <c r="BZ59" s="4">
        <v>5647</v>
      </c>
      <c r="CA59" s="4">
        <v>4910</v>
      </c>
      <c r="CB59" s="4">
        <v>4910</v>
      </c>
      <c r="CC59" s="4">
        <v>5647</v>
      </c>
      <c r="CD59" s="4">
        <v>19640</v>
      </c>
      <c r="CE59" s="4"/>
      <c r="CF59" s="4"/>
      <c r="CG59" s="4"/>
      <c r="CH59" s="4"/>
      <c r="CI59" s="4"/>
      <c r="CJ59" s="4"/>
      <c r="CK59" s="4"/>
      <c r="CL59" s="4"/>
      <c r="CM59" s="4">
        <v>98200</v>
      </c>
      <c r="CN59" s="4">
        <v>157557</v>
      </c>
      <c r="CO59" s="4">
        <v>9385</v>
      </c>
      <c r="CP59" s="4">
        <v>115428</v>
      </c>
      <c r="CQ59" s="4"/>
      <c r="CR59" s="4"/>
      <c r="CS59" s="4"/>
      <c r="CT59" s="4"/>
      <c r="CU59" s="4">
        <v>4375</v>
      </c>
      <c r="CV59" s="4"/>
      <c r="CW59" s="4">
        <v>377903</v>
      </c>
      <c r="CX59" s="4">
        <v>112569</v>
      </c>
      <c r="CY59" s="4"/>
      <c r="CZ59" s="4"/>
      <c r="DA59" s="4"/>
      <c r="DB59" s="4"/>
      <c r="DC59" s="4"/>
      <c r="DD59" s="4"/>
      <c r="DE59" s="4">
        <v>77740</v>
      </c>
      <c r="DF59" s="4">
        <f t="shared" si="2"/>
        <v>10351027</v>
      </c>
      <c r="DG59" s="4">
        <f t="shared" si="3"/>
        <v>10428767</v>
      </c>
      <c r="DH59" s="4">
        <f t="shared" si="4"/>
        <v>6824781</v>
      </c>
      <c r="DI59" s="4">
        <f>VLOOKUP(A59,'[1]Combined_Merged google doc'!$B$2:$S$119,18,FALSE)</f>
        <v>88768</v>
      </c>
      <c r="DJ59" s="4">
        <f t="shared" si="5"/>
        <v>0</v>
      </c>
      <c r="DK59" s="4">
        <f t="shared" si="6"/>
        <v>229513</v>
      </c>
      <c r="DL59" s="4">
        <f t="shared" si="7"/>
        <v>-140745</v>
      </c>
      <c r="DM59" s="9">
        <f t="shared" si="8"/>
        <v>-1.5855375811103101</v>
      </c>
      <c r="DN59" s="4">
        <f>SUM(H59:Q59,S59:W59,Y59:AD59,AU59,AZ59:BA59,BK59:BL59,BP59:BQ59,BS59:BT59,BV59:BW59,BZ59:CD59,CF59,CH59:CO59,CR59:CT59,CV59,CX59:DD59)-DL59</f>
        <v>7531421</v>
      </c>
      <c r="DO59" s="4">
        <f t="shared" si="9"/>
        <v>1763406</v>
      </c>
      <c r="DP59" s="4">
        <f t="shared" si="10"/>
        <v>337707</v>
      </c>
      <c r="DQ59" s="4">
        <f t="shared" si="11"/>
        <v>24550</v>
      </c>
      <c r="DR59" s="4">
        <f t="shared" si="12"/>
        <v>0</v>
      </c>
      <c r="DS59" s="4">
        <f t="shared" si="19"/>
        <v>115428</v>
      </c>
      <c r="DT59" s="4">
        <f t="shared" si="13"/>
        <v>377903</v>
      </c>
      <c r="DU59" s="4">
        <f t="shared" si="14"/>
        <v>111844</v>
      </c>
      <c r="DV59" s="4">
        <f t="shared" si="15"/>
        <v>-140745</v>
      </c>
      <c r="DW59" s="65">
        <f>DV59/DZ59</f>
        <v>-1.5855375811103101</v>
      </c>
      <c r="DX59" s="4">
        <f t="shared" si="16"/>
        <v>0</v>
      </c>
      <c r="DY59" s="4">
        <f t="shared" si="17"/>
        <v>229513</v>
      </c>
      <c r="DZ59" s="4">
        <f t="shared" si="18"/>
        <v>88768</v>
      </c>
      <c r="EA59" s="4">
        <f>SUM(DN59:DY59)</f>
        <v>10351025.414462419</v>
      </c>
      <c r="EB59" s="4"/>
      <c r="EC59" s="4">
        <f>SUM(DN59,DR59:DT59)</f>
        <v>8024752</v>
      </c>
      <c r="ED59" s="4">
        <f>EC59/E59</f>
        <v>8518.8450106157106</v>
      </c>
      <c r="EE59" s="4"/>
      <c r="EF59" s="4"/>
    </row>
    <row r="60" spans="1:136" x14ac:dyDescent="0.2">
      <c r="A60" s="7">
        <v>262</v>
      </c>
      <c r="B60" s="6" t="s">
        <v>384</v>
      </c>
      <c r="C60" t="s">
        <v>351</v>
      </c>
      <c r="D60">
        <v>5</v>
      </c>
      <c r="E60" s="10">
        <v>358</v>
      </c>
      <c r="F60" s="9">
        <v>0.503</v>
      </c>
      <c r="G60">
        <v>180</v>
      </c>
      <c r="H60" s="4">
        <v>195277</v>
      </c>
      <c r="I60" s="4">
        <v>112569</v>
      </c>
      <c r="J60" s="4">
        <v>140876</v>
      </c>
      <c r="K60" s="4"/>
      <c r="L60" s="4"/>
      <c r="M60" s="4">
        <v>90879</v>
      </c>
      <c r="N60" s="4">
        <v>67876</v>
      </c>
      <c r="O60" s="4"/>
      <c r="P60" s="4"/>
      <c r="Q60" s="4"/>
      <c r="R60" s="4"/>
      <c r="S60" s="4">
        <v>78183</v>
      </c>
      <c r="T60" s="4">
        <v>60194</v>
      </c>
      <c r="U60" s="4">
        <v>151785</v>
      </c>
      <c r="V60" s="4">
        <v>112569</v>
      </c>
      <c r="W60" s="49">
        <v>337707</v>
      </c>
      <c r="X60" s="4"/>
      <c r="Y60" s="4">
        <v>112569</v>
      </c>
      <c r="Z60" s="4">
        <v>337707</v>
      </c>
      <c r="AA60" s="4">
        <v>112569</v>
      </c>
      <c r="AB60" s="4">
        <v>187440</v>
      </c>
      <c r="AC60" s="4">
        <v>112464</v>
      </c>
      <c r="AD60" s="4">
        <v>1688535</v>
      </c>
      <c r="AE60" s="4"/>
      <c r="AF60" s="4">
        <v>112569</v>
      </c>
      <c r="AG60" s="4">
        <v>225138</v>
      </c>
      <c r="AH60" s="4">
        <v>675414</v>
      </c>
      <c r="AI60" s="4">
        <v>224928</v>
      </c>
      <c r="AJ60" s="4"/>
      <c r="AK60" s="4"/>
      <c r="AL60" s="4">
        <v>112569</v>
      </c>
      <c r="AM60" s="4"/>
      <c r="AN60" s="4"/>
      <c r="AO60" s="4"/>
      <c r="AP60" s="4"/>
      <c r="AQ60" s="4">
        <v>40800</v>
      </c>
      <c r="AR60" s="4">
        <v>40800</v>
      </c>
      <c r="AS60" s="4"/>
      <c r="AT60" s="4"/>
      <c r="AU60" s="4"/>
      <c r="AV60" s="4"/>
      <c r="AW60" s="4">
        <v>159750</v>
      </c>
      <c r="AX60" s="4">
        <v>2581</v>
      </c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>
        <v>55922</v>
      </c>
      <c r="BV60" s="4"/>
      <c r="BW60" s="4"/>
      <c r="BX60" s="4"/>
      <c r="BY60" s="4">
        <v>3602</v>
      </c>
      <c r="BZ60" s="4">
        <v>2059</v>
      </c>
      <c r="CA60" s="4">
        <v>1790</v>
      </c>
      <c r="CB60" s="4">
        <v>1790</v>
      </c>
      <c r="CC60" s="4">
        <v>2059</v>
      </c>
      <c r="CD60" s="4">
        <v>7160</v>
      </c>
      <c r="CE60" s="4"/>
      <c r="CF60" s="4"/>
      <c r="CG60" s="4"/>
      <c r="CH60" s="4"/>
      <c r="CI60" s="4"/>
      <c r="CJ60" s="4"/>
      <c r="CK60" s="4"/>
      <c r="CL60" s="4"/>
      <c r="CM60" s="4">
        <v>35800</v>
      </c>
      <c r="CN60" s="4">
        <v>84522</v>
      </c>
      <c r="CO60" s="4">
        <v>6086</v>
      </c>
      <c r="CP60" s="4"/>
      <c r="CQ60" s="4"/>
      <c r="CR60" s="4"/>
      <c r="CS60" s="4"/>
      <c r="CT60" s="4"/>
      <c r="CU60" s="4">
        <v>13750</v>
      </c>
      <c r="CV60" s="4"/>
      <c r="CW60" s="4"/>
      <c r="CX60" s="4"/>
      <c r="CY60" s="4"/>
      <c r="CZ60" s="4"/>
      <c r="DA60" s="4"/>
      <c r="DB60" s="4"/>
      <c r="DC60" s="4"/>
      <c r="DD60" s="4"/>
      <c r="DE60" s="4">
        <v>9</v>
      </c>
      <c r="DF60" s="4">
        <f t="shared" si="2"/>
        <v>5708288</v>
      </c>
      <c r="DG60" s="4">
        <f t="shared" si="3"/>
        <v>5708297</v>
      </c>
      <c r="DH60" s="4">
        <f t="shared" si="4"/>
        <v>3637734</v>
      </c>
      <c r="DI60" s="4">
        <f>VLOOKUP(A60,'[1]Combined_Merged google doc'!$B$2:$S$119,18,FALSE)</f>
        <v>420480</v>
      </c>
      <c r="DJ60" s="4">
        <f t="shared" si="5"/>
        <v>81600</v>
      </c>
      <c r="DK60" s="4">
        <f t="shared" si="6"/>
        <v>17352</v>
      </c>
      <c r="DL60" s="4">
        <f t="shared" si="7"/>
        <v>321528</v>
      </c>
      <c r="DM60" s="9">
        <f t="shared" si="8"/>
        <v>0.76466894977168953</v>
      </c>
      <c r="DN60" s="4">
        <f>SUM(H60:Q60,S60:W60,Y60:AD60,AU60,AZ60:BA60,BK60:BL60,BP60:BQ60,BS60:BT60,BV60:BW60,BZ60:CD60,CF60,CH60:CO60,CR60:CT60,CV60,CX60:DD60)-DL60</f>
        <v>3718937</v>
      </c>
      <c r="DO60" s="4">
        <f t="shared" si="9"/>
        <v>1238049</v>
      </c>
      <c r="DP60" s="4">
        <f t="shared" si="10"/>
        <v>112569</v>
      </c>
      <c r="DQ60" s="4">
        <f t="shared" si="11"/>
        <v>162331</v>
      </c>
      <c r="DR60" s="4">
        <f t="shared" si="12"/>
        <v>0</v>
      </c>
      <c r="DS60" s="4">
        <f t="shared" si="19"/>
        <v>0</v>
      </c>
      <c r="DT60" s="4">
        <f t="shared" si="13"/>
        <v>0</v>
      </c>
      <c r="DU60" s="4">
        <f t="shared" si="14"/>
        <v>55922</v>
      </c>
      <c r="DV60" s="4">
        <f t="shared" si="15"/>
        <v>321528</v>
      </c>
      <c r="DW60" s="9">
        <f>DV60/DZ60</f>
        <v>0.76466894977168953</v>
      </c>
      <c r="DX60" s="4">
        <f t="shared" si="16"/>
        <v>81600</v>
      </c>
      <c r="DY60" s="4">
        <f t="shared" si="17"/>
        <v>17352</v>
      </c>
      <c r="DZ60" s="4">
        <f t="shared" si="18"/>
        <v>420480</v>
      </c>
      <c r="EA60" s="4">
        <f>SUM(DN60:DY60)</f>
        <v>5708288.7646689499</v>
      </c>
      <c r="EB60" s="4"/>
      <c r="EC60" s="4">
        <f>SUM(DN60,DR60:DT60)</f>
        <v>3718937</v>
      </c>
      <c r="ED60" s="4">
        <f>EC60/E60</f>
        <v>10388.09217877095</v>
      </c>
      <c r="EE60" s="4"/>
      <c r="EF60" s="4"/>
    </row>
    <row r="61" spans="1:136" x14ac:dyDescent="0.2">
      <c r="A61" s="7">
        <v>370</v>
      </c>
      <c r="B61" s="6" t="s">
        <v>292</v>
      </c>
      <c r="C61" t="s">
        <v>351</v>
      </c>
      <c r="D61">
        <v>5</v>
      </c>
      <c r="E61" s="10">
        <v>317</v>
      </c>
      <c r="F61" s="9">
        <v>0.53300000000000003</v>
      </c>
      <c r="G61">
        <v>169</v>
      </c>
      <c r="H61" s="4">
        <v>195277</v>
      </c>
      <c r="I61" s="4">
        <v>112569</v>
      </c>
      <c r="J61" s="4">
        <v>125223</v>
      </c>
      <c r="K61" s="4"/>
      <c r="L61" s="4"/>
      <c r="M61" s="4">
        <v>90879</v>
      </c>
      <c r="N61" s="4">
        <v>67876</v>
      </c>
      <c r="O61" s="4"/>
      <c r="P61" s="4"/>
      <c r="Q61" s="4"/>
      <c r="R61" s="4"/>
      <c r="S61" s="4">
        <v>78183</v>
      </c>
      <c r="T61" s="4">
        <v>60194</v>
      </c>
      <c r="U61" s="4">
        <v>101190</v>
      </c>
      <c r="V61" s="4">
        <v>112569</v>
      </c>
      <c r="W61" s="49">
        <v>337707</v>
      </c>
      <c r="X61" s="4"/>
      <c r="Y61" s="4">
        <v>225138</v>
      </c>
      <c r="Z61" s="4">
        <v>112569</v>
      </c>
      <c r="AA61" s="4">
        <v>337707</v>
      </c>
      <c r="AB61" s="4">
        <v>224928</v>
      </c>
      <c r="AC61" s="4">
        <v>74976</v>
      </c>
      <c r="AD61" s="4">
        <v>1125690</v>
      </c>
      <c r="AE61" s="4"/>
      <c r="AF61" s="4">
        <v>112569</v>
      </c>
      <c r="AG61" s="4">
        <v>450276</v>
      </c>
      <c r="AH61" s="4">
        <v>1013121</v>
      </c>
      <c r="AI61" s="4">
        <v>299904</v>
      </c>
      <c r="AJ61" s="4">
        <v>110030</v>
      </c>
      <c r="AK61" s="4"/>
      <c r="AL61" s="4">
        <v>225138</v>
      </c>
      <c r="AM61" s="4"/>
      <c r="AN61" s="4"/>
      <c r="AO61" s="4"/>
      <c r="AP61" s="4"/>
      <c r="AQ61" s="4">
        <v>27200</v>
      </c>
      <c r="AR61" s="4">
        <v>27200</v>
      </c>
      <c r="AS61" s="4">
        <v>10200</v>
      </c>
      <c r="AT61" s="4"/>
      <c r="AU61" s="4"/>
      <c r="AV61" s="4"/>
      <c r="AW61" s="4">
        <v>141453</v>
      </c>
      <c r="AX61" s="4">
        <v>2285</v>
      </c>
      <c r="AY61" s="4"/>
      <c r="AZ61" s="4"/>
      <c r="BA61" s="4"/>
      <c r="BB61" s="4"/>
      <c r="BC61" s="4"/>
      <c r="BD61" s="4"/>
      <c r="BE61" s="4">
        <v>112569</v>
      </c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>
        <v>55922</v>
      </c>
      <c r="BV61" s="4"/>
      <c r="BW61" s="4"/>
      <c r="BX61" s="4"/>
      <c r="BY61" s="4">
        <v>3375</v>
      </c>
      <c r="BZ61" s="4">
        <v>1823</v>
      </c>
      <c r="CA61" s="4">
        <v>1585</v>
      </c>
      <c r="CB61" s="4">
        <v>1585</v>
      </c>
      <c r="CC61" s="4">
        <v>1823</v>
      </c>
      <c r="CD61" s="4">
        <v>6340</v>
      </c>
      <c r="CE61" s="4"/>
      <c r="CF61" s="4"/>
      <c r="CG61" s="4"/>
      <c r="CH61" s="4"/>
      <c r="CI61" s="4"/>
      <c r="CJ61" s="4"/>
      <c r="CK61" s="4"/>
      <c r="CL61" s="4"/>
      <c r="CM61" s="4">
        <v>31700</v>
      </c>
      <c r="CN61" s="4">
        <v>90059</v>
      </c>
      <c r="CO61" s="4">
        <v>5258</v>
      </c>
      <c r="CP61" s="4"/>
      <c r="CQ61" s="4"/>
      <c r="CR61" s="4"/>
      <c r="CS61" s="4"/>
      <c r="CT61" s="4"/>
      <c r="CU61" s="4">
        <v>16900</v>
      </c>
      <c r="CV61" s="4"/>
      <c r="CW61" s="4"/>
      <c r="CX61" s="4"/>
      <c r="CY61" s="4"/>
      <c r="CZ61" s="4"/>
      <c r="DA61" s="4"/>
      <c r="DB61" s="4"/>
      <c r="DC61" s="4"/>
      <c r="DD61" s="4"/>
      <c r="DE61" s="4">
        <v>11</v>
      </c>
      <c r="DF61" s="4">
        <f t="shared" si="2"/>
        <v>6130990</v>
      </c>
      <c r="DG61" s="4">
        <f t="shared" si="3"/>
        <v>6131001</v>
      </c>
      <c r="DH61" s="4">
        <f t="shared" si="4"/>
        <v>3170712</v>
      </c>
      <c r="DI61" s="4">
        <f>VLOOKUP(A61,'[1]Combined_Merged google doc'!$B$2:$S$119,18,FALSE)</f>
        <v>394784</v>
      </c>
      <c r="DJ61" s="4">
        <f t="shared" si="5"/>
        <v>64600</v>
      </c>
      <c r="DK61" s="4">
        <f t="shared" si="6"/>
        <v>132844</v>
      </c>
      <c r="DL61" s="4">
        <f t="shared" si="7"/>
        <v>197340</v>
      </c>
      <c r="DM61" s="9">
        <f t="shared" si="8"/>
        <v>0.49986828240252895</v>
      </c>
      <c r="DN61" s="4">
        <f>SUM(H61:Q61,S61:W61,Y61:AD61,AU61,AZ61:BA61,BK61:BL61,BP61:BQ61,BS61:BT61,BV61:BW61,BZ61:CD61,CF61,CH61:CO61,CR61:CT61,CV61,CX61:DD61)-DL61</f>
        <v>3325508</v>
      </c>
      <c r="DO61" s="4">
        <f t="shared" si="9"/>
        <v>1985900</v>
      </c>
      <c r="DP61" s="4">
        <f t="shared" si="10"/>
        <v>225138</v>
      </c>
      <c r="DQ61" s="4">
        <f t="shared" si="11"/>
        <v>143738</v>
      </c>
      <c r="DR61" s="4">
        <f t="shared" si="12"/>
        <v>0</v>
      </c>
      <c r="DS61" s="4">
        <f t="shared" si="19"/>
        <v>0</v>
      </c>
      <c r="DT61" s="4">
        <f t="shared" si="13"/>
        <v>0</v>
      </c>
      <c r="DU61" s="4">
        <f t="shared" si="14"/>
        <v>55922</v>
      </c>
      <c r="DV61" s="4">
        <f t="shared" si="15"/>
        <v>197340</v>
      </c>
      <c r="DW61" s="9">
        <f>DV61/DZ61</f>
        <v>0.49986828240252895</v>
      </c>
      <c r="DX61" s="4">
        <f t="shared" si="16"/>
        <v>64600</v>
      </c>
      <c r="DY61" s="4">
        <f t="shared" si="17"/>
        <v>132844</v>
      </c>
      <c r="DZ61" s="4">
        <f t="shared" si="18"/>
        <v>394784</v>
      </c>
      <c r="EA61" s="4">
        <f>SUM(DN61:DY61)</f>
        <v>6130990.4998682821</v>
      </c>
      <c r="EB61" s="4"/>
      <c r="EC61" s="4">
        <f>SUM(DN61,DR61:DT61)</f>
        <v>3325508</v>
      </c>
      <c r="ED61" s="4">
        <f>EC61/E61</f>
        <v>10490.561514195584</v>
      </c>
      <c r="EE61" s="4"/>
      <c r="EF61" s="4"/>
    </row>
    <row r="62" spans="1:136" x14ac:dyDescent="0.2">
      <c r="A62" s="7">
        <v>264</v>
      </c>
      <c r="B62" s="6" t="s">
        <v>293</v>
      </c>
      <c r="C62" t="s">
        <v>354</v>
      </c>
      <c r="D62">
        <v>4</v>
      </c>
      <c r="E62" s="10">
        <v>252</v>
      </c>
      <c r="F62" s="9">
        <v>0.47599999999999998</v>
      </c>
      <c r="G62">
        <v>120</v>
      </c>
      <c r="H62" s="4">
        <v>195277</v>
      </c>
      <c r="I62" s="4">
        <v>112569</v>
      </c>
      <c r="J62" s="4"/>
      <c r="K62" s="4"/>
      <c r="L62" s="4"/>
      <c r="M62" s="4">
        <v>45440</v>
      </c>
      <c r="N62" s="4">
        <v>67876</v>
      </c>
      <c r="O62" s="4"/>
      <c r="P62" s="4"/>
      <c r="Q62" s="4"/>
      <c r="R62" s="4"/>
      <c r="S62" s="4">
        <v>78183</v>
      </c>
      <c r="T62" s="4">
        <v>60194</v>
      </c>
      <c r="U62" s="4">
        <v>50595</v>
      </c>
      <c r="V62" s="4">
        <v>56285</v>
      </c>
      <c r="W62" s="49">
        <v>337707</v>
      </c>
      <c r="X62" s="4"/>
      <c r="Y62" s="4">
        <v>112569</v>
      </c>
      <c r="Z62" s="4">
        <v>225138</v>
      </c>
      <c r="AA62" s="4">
        <v>112569</v>
      </c>
      <c r="AB62" s="4">
        <v>149952</v>
      </c>
      <c r="AC62" s="4">
        <v>74976</v>
      </c>
      <c r="AD62" s="4">
        <v>1350828</v>
      </c>
      <c r="AE62" s="4"/>
      <c r="AF62" s="4">
        <v>112569</v>
      </c>
      <c r="AG62" s="4">
        <v>337707</v>
      </c>
      <c r="AH62" s="4">
        <v>675414</v>
      </c>
      <c r="AI62" s="4">
        <v>74976</v>
      </c>
      <c r="AJ62" s="4">
        <v>110030</v>
      </c>
      <c r="AK62" s="4"/>
      <c r="AL62" s="4">
        <v>787983</v>
      </c>
      <c r="AM62" s="4"/>
      <c r="AN62" s="4"/>
      <c r="AO62" s="4">
        <v>112569</v>
      </c>
      <c r="AP62" s="4"/>
      <c r="AQ62" s="4">
        <v>34000</v>
      </c>
      <c r="AR62" s="4">
        <v>34000</v>
      </c>
      <c r="AS62" s="4">
        <v>10200</v>
      </c>
      <c r="AT62" s="4"/>
      <c r="AU62" s="4"/>
      <c r="AV62" s="4"/>
      <c r="AW62" s="4">
        <v>112447</v>
      </c>
      <c r="AX62" s="4">
        <v>1817</v>
      </c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>
        <v>111844</v>
      </c>
      <c r="BV62" s="4"/>
      <c r="BW62" s="4"/>
      <c r="BX62" s="4"/>
      <c r="BY62" s="4">
        <v>2407</v>
      </c>
      <c r="BZ62" s="4">
        <v>1449</v>
      </c>
      <c r="CA62" s="4">
        <v>1260</v>
      </c>
      <c r="CB62" s="4">
        <v>1260</v>
      </c>
      <c r="CC62" s="4">
        <v>1449</v>
      </c>
      <c r="CD62" s="4">
        <v>5040</v>
      </c>
      <c r="CE62" s="4"/>
      <c r="CF62" s="4"/>
      <c r="CG62" s="4"/>
      <c r="CH62" s="4"/>
      <c r="CI62" s="4"/>
      <c r="CJ62" s="4"/>
      <c r="CK62" s="4"/>
      <c r="CL62" s="4"/>
      <c r="CM62" s="4">
        <v>25200</v>
      </c>
      <c r="CN62" s="4">
        <v>84387</v>
      </c>
      <c r="CO62" s="4">
        <v>4441</v>
      </c>
      <c r="CP62" s="4"/>
      <c r="CQ62" s="4"/>
      <c r="CR62" s="4"/>
      <c r="CS62" s="4"/>
      <c r="CT62" s="4"/>
      <c r="CU62" s="4">
        <v>24475</v>
      </c>
      <c r="CV62" s="4"/>
      <c r="CW62" s="4">
        <v>1190574</v>
      </c>
      <c r="CX62" s="4"/>
      <c r="CY62" s="4"/>
      <c r="CZ62" s="4"/>
      <c r="DA62" s="4"/>
      <c r="DB62" s="4"/>
      <c r="DC62" s="4"/>
      <c r="DD62" s="4"/>
      <c r="DE62" s="4">
        <v>8</v>
      </c>
      <c r="DF62" s="4">
        <f t="shared" si="2"/>
        <v>6887656</v>
      </c>
      <c r="DG62" s="4">
        <f t="shared" si="3"/>
        <v>6887664</v>
      </c>
      <c r="DH62" s="4">
        <f t="shared" si="4"/>
        <v>2909387</v>
      </c>
      <c r="DI62" s="4">
        <f>VLOOKUP(A62,'[1]Combined_Merged google doc'!$B$2:$S$119,18,FALSE)</f>
        <v>280320</v>
      </c>
      <c r="DJ62" s="4">
        <f t="shared" si="5"/>
        <v>78200</v>
      </c>
      <c r="DK62" s="4">
        <f t="shared" si="6"/>
        <v>26882</v>
      </c>
      <c r="DL62" s="4">
        <f t="shared" si="7"/>
        <v>175238</v>
      </c>
      <c r="DM62" s="9">
        <f t="shared" si="8"/>
        <v>0.62513555936073062</v>
      </c>
      <c r="DN62" s="4">
        <f>SUM(H62:Q62,S62:W62,Y62:AD62,AU62,AZ62:BA62,BK62:BL62,BP62:BQ62,BS62:BT62,BV62:BW62,BZ62:CD62,CF62,CH62:CO62,CR62:CT62,CV62,CX62:DD62)-DL62</f>
        <v>2979406</v>
      </c>
      <c r="DO62" s="4">
        <f t="shared" si="9"/>
        <v>1310696</v>
      </c>
      <c r="DP62" s="4">
        <f t="shared" si="10"/>
        <v>900552</v>
      </c>
      <c r="DQ62" s="4">
        <f t="shared" si="11"/>
        <v>114264</v>
      </c>
      <c r="DR62" s="4">
        <f t="shared" si="12"/>
        <v>0</v>
      </c>
      <c r="DS62" s="4">
        <f t="shared" si="19"/>
        <v>0</v>
      </c>
      <c r="DT62" s="4">
        <f t="shared" si="13"/>
        <v>1190574</v>
      </c>
      <c r="DU62" s="4">
        <f t="shared" si="14"/>
        <v>111844</v>
      </c>
      <c r="DV62" s="4">
        <f t="shared" si="15"/>
        <v>175238</v>
      </c>
      <c r="DW62" s="9">
        <f>DV62/DZ62</f>
        <v>0.62513555936073062</v>
      </c>
      <c r="DX62" s="4">
        <f t="shared" si="16"/>
        <v>78200</v>
      </c>
      <c r="DY62" s="4">
        <f t="shared" si="17"/>
        <v>26882</v>
      </c>
      <c r="DZ62" s="4">
        <f t="shared" si="18"/>
        <v>280320</v>
      </c>
      <c r="EA62" s="4">
        <f>SUM(DN62:DY62)</f>
        <v>6887656.6251355596</v>
      </c>
      <c r="EB62" s="4"/>
      <c r="EC62" s="4">
        <f>SUM(DN62,DR62:DT62)</f>
        <v>4169980</v>
      </c>
      <c r="ED62" s="4">
        <f>EC62/E62</f>
        <v>16547.539682539682</v>
      </c>
      <c r="EE62" s="4"/>
      <c r="EF62" s="4"/>
    </row>
    <row r="63" spans="1:136" x14ac:dyDescent="0.2">
      <c r="A63" s="7">
        <v>266</v>
      </c>
      <c r="B63" s="6" t="s">
        <v>294</v>
      </c>
      <c r="C63" t="s">
        <v>354</v>
      </c>
      <c r="D63">
        <v>8</v>
      </c>
      <c r="E63" s="10">
        <v>487</v>
      </c>
      <c r="F63" s="9">
        <v>0.52400000000000002</v>
      </c>
      <c r="G63">
        <v>255</v>
      </c>
      <c r="H63" s="4">
        <v>195277</v>
      </c>
      <c r="I63" s="4">
        <v>112569</v>
      </c>
      <c r="J63" s="4">
        <v>203488</v>
      </c>
      <c r="K63" s="4">
        <v>112569</v>
      </c>
      <c r="L63" s="4"/>
      <c r="M63" s="4">
        <v>90879</v>
      </c>
      <c r="N63" s="4">
        <v>67876</v>
      </c>
      <c r="O63" s="4">
        <v>60767</v>
      </c>
      <c r="P63" s="4"/>
      <c r="Q63" s="4"/>
      <c r="R63" s="4"/>
      <c r="S63" s="4">
        <v>78183</v>
      </c>
      <c r="T63" s="4">
        <v>60194</v>
      </c>
      <c r="U63" s="4">
        <v>101190</v>
      </c>
      <c r="V63" s="4">
        <v>112569</v>
      </c>
      <c r="W63" s="49">
        <v>337707</v>
      </c>
      <c r="X63" s="4"/>
      <c r="Y63" s="4">
        <v>337707</v>
      </c>
      <c r="Z63" s="4"/>
      <c r="AA63" s="4">
        <v>337707</v>
      </c>
      <c r="AB63" s="4">
        <v>224928</v>
      </c>
      <c r="AC63" s="4">
        <v>112464</v>
      </c>
      <c r="AD63" s="4">
        <v>2206352</v>
      </c>
      <c r="AE63" s="4"/>
      <c r="AF63" s="4">
        <v>112569</v>
      </c>
      <c r="AG63" s="4">
        <v>225138</v>
      </c>
      <c r="AH63" s="4">
        <v>900552</v>
      </c>
      <c r="AI63" s="4">
        <v>74976</v>
      </c>
      <c r="AJ63" s="4"/>
      <c r="AK63" s="4"/>
      <c r="AL63" s="4">
        <v>112569</v>
      </c>
      <c r="AM63" s="4"/>
      <c r="AN63" s="4"/>
      <c r="AO63" s="4"/>
      <c r="AP63" s="4"/>
      <c r="AQ63" s="4">
        <v>54400</v>
      </c>
      <c r="AR63" s="4">
        <v>54400</v>
      </c>
      <c r="AS63" s="4">
        <v>10200</v>
      </c>
      <c r="AT63" s="4"/>
      <c r="AU63" s="4"/>
      <c r="AV63" s="4"/>
      <c r="AW63" s="4">
        <v>217310</v>
      </c>
      <c r="AX63" s="4">
        <v>3511</v>
      </c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>
        <v>225138</v>
      </c>
      <c r="BR63" s="4"/>
      <c r="BS63" s="4">
        <v>23000</v>
      </c>
      <c r="BT63" s="4"/>
      <c r="BU63" s="4">
        <v>167765</v>
      </c>
      <c r="BV63" s="4">
        <v>100000</v>
      </c>
      <c r="BW63" s="4"/>
      <c r="BX63" s="4"/>
      <c r="BY63" s="4">
        <v>5105</v>
      </c>
      <c r="BZ63" s="4">
        <v>3221</v>
      </c>
      <c r="CA63" s="4">
        <v>3045</v>
      </c>
      <c r="CB63" s="4">
        <v>3045</v>
      </c>
      <c r="CC63" s="4">
        <v>3502</v>
      </c>
      <c r="CD63" s="4">
        <v>9740</v>
      </c>
      <c r="CE63" s="4"/>
      <c r="CF63" s="4"/>
      <c r="CG63" s="4"/>
      <c r="CH63" s="4"/>
      <c r="CI63" s="4"/>
      <c r="CJ63" s="4"/>
      <c r="CK63" s="4"/>
      <c r="CL63" s="4"/>
      <c r="CM63" s="4">
        <v>48700</v>
      </c>
      <c r="CN63" s="4">
        <v>104704</v>
      </c>
      <c r="CO63" s="4">
        <v>5185</v>
      </c>
      <c r="CP63" s="4"/>
      <c r="CQ63" s="4"/>
      <c r="CR63" s="4"/>
      <c r="CS63" s="4"/>
      <c r="CT63" s="4"/>
      <c r="CU63" s="4">
        <v>44625</v>
      </c>
      <c r="CV63" s="4"/>
      <c r="CW63" s="4">
        <v>13714</v>
      </c>
      <c r="CX63" s="4"/>
      <c r="CY63" s="4"/>
      <c r="CZ63" s="4"/>
      <c r="DA63" s="4"/>
      <c r="DB63" s="4"/>
      <c r="DC63" s="4"/>
      <c r="DD63" s="4"/>
      <c r="DE63" s="4">
        <v>5012</v>
      </c>
      <c r="DF63" s="4">
        <f t="shared" si="2"/>
        <v>7278540</v>
      </c>
      <c r="DG63" s="4">
        <f t="shared" si="3"/>
        <v>7283552</v>
      </c>
      <c r="DH63" s="4">
        <f t="shared" si="4"/>
        <v>4929570</v>
      </c>
      <c r="DI63" s="4">
        <f>VLOOKUP(A63,'[1]Combined_Merged google doc'!$B$2:$S$119,18,FALSE)</f>
        <v>595680</v>
      </c>
      <c r="DJ63" s="4">
        <f t="shared" si="5"/>
        <v>119000</v>
      </c>
      <c r="DK63" s="4">
        <f t="shared" si="6"/>
        <v>49730</v>
      </c>
      <c r="DL63" s="4">
        <f t="shared" si="7"/>
        <v>426950</v>
      </c>
      <c r="DM63" s="9">
        <f t="shared" si="8"/>
        <v>0.71674388933655653</v>
      </c>
      <c r="DN63" s="4">
        <f>SUM(H63:Q63,S63:W63,Y63:AD63,AU63,AZ63:BA63,BK63:BL63,BP63:BQ63,BS63:BT63,BV63:BW63,BZ63:CD63,CF63,CH63:CO63,CR63:CT63,CV63,CX63:DD63)-DL63</f>
        <v>4854756</v>
      </c>
      <c r="DO63" s="4">
        <f t="shared" si="9"/>
        <v>1313235</v>
      </c>
      <c r="DP63" s="4">
        <f t="shared" si="10"/>
        <v>112569</v>
      </c>
      <c r="DQ63" s="4">
        <f t="shared" si="11"/>
        <v>220821</v>
      </c>
      <c r="DR63" s="4">
        <f t="shared" si="12"/>
        <v>0</v>
      </c>
      <c r="DS63" s="4">
        <f t="shared" si="19"/>
        <v>0</v>
      </c>
      <c r="DT63" s="4">
        <f t="shared" si="13"/>
        <v>13714</v>
      </c>
      <c r="DU63" s="4">
        <f t="shared" si="14"/>
        <v>167765</v>
      </c>
      <c r="DV63" s="4">
        <f t="shared" si="15"/>
        <v>426950</v>
      </c>
      <c r="DW63" s="9">
        <f>DV63/DZ63</f>
        <v>0.71674388933655653</v>
      </c>
      <c r="DX63" s="4">
        <f t="shared" si="16"/>
        <v>119000</v>
      </c>
      <c r="DY63" s="4">
        <f t="shared" si="17"/>
        <v>49730</v>
      </c>
      <c r="DZ63" s="4">
        <f t="shared" si="18"/>
        <v>595680</v>
      </c>
      <c r="EA63" s="4">
        <f>SUM(DN63:DY63)</f>
        <v>7278540.7167438893</v>
      </c>
      <c r="EB63" s="4"/>
      <c r="EC63" s="4">
        <f>SUM(DN63,DR63:DT63)</f>
        <v>4868470</v>
      </c>
      <c r="ED63" s="4">
        <f>EC63/E63</f>
        <v>9996.8583162217656</v>
      </c>
      <c r="EE63" s="4"/>
      <c r="EF63" s="4"/>
    </row>
    <row r="64" spans="1:136" x14ac:dyDescent="0.2">
      <c r="A64" s="7">
        <v>271</v>
      </c>
      <c r="B64" s="6" t="s">
        <v>295</v>
      </c>
      <c r="C64" t="s">
        <v>351</v>
      </c>
      <c r="D64">
        <v>6</v>
      </c>
      <c r="E64" s="10">
        <v>449</v>
      </c>
      <c r="F64" s="9">
        <v>0.23799999999999999</v>
      </c>
      <c r="G64">
        <v>107</v>
      </c>
      <c r="H64" s="4">
        <v>195277</v>
      </c>
      <c r="I64" s="4">
        <v>112569</v>
      </c>
      <c r="J64" s="4">
        <v>172182</v>
      </c>
      <c r="K64" s="4"/>
      <c r="L64" s="4"/>
      <c r="M64" s="4">
        <v>90879</v>
      </c>
      <c r="N64" s="4">
        <v>67876</v>
      </c>
      <c r="O64" s="4">
        <v>55703</v>
      </c>
      <c r="P64" s="4"/>
      <c r="Q64" s="4"/>
      <c r="R64" s="4"/>
      <c r="S64" s="4">
        <v>78183</v>
      </c>
      <c r="T64" s="4">
        <v>60194</v>
      </c>
      <c r="U64" s="4">
        <v>101190</v>
      </c>
      <c r="V64" s="4">
        <v>112569</v>
      </c>
      <c r="W64" s="49">
        <v>506561</v>
      </c>
      <c r="X64" s="4"/>
      <c r="Y64" s="4">
        <v>337707</v>
      </c>
      <c r="Z64" s="4"/>
      <c r="AA64" s="4">
        <v>337707</v>
      </c>
      <c r="AB64" s="4">
        <v>224928</v>
      </c>
      <c r="AC64" s="4">
        <v>112464</v>
      </c>
      <c r="AD64" s="4">
        <v>2026242</v>
      </c>
      <c r="AE64" s="4"/>
      <c r="AF64" s="4">
        <v>112569</v>
      </c>
      <c r="AG64" s="4">
        <v>112569</v>
      </c>
      <c r="AH64" s="4">
        <v>787983</v>
      </c>
      <c r="AI64" s="4">
        <v>224928</v>
      </c>
      <c r="AJ64" s="4"/>
      <c r="AK64" s="4"/>
      <c r="AL64" s="4">
        <v>112569</v>
      </c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>
        <v>11225</v>
      </c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>
        <v>55922</v>
      </c>
      <c r="BV64" s="4"/>
      <c r="BW64" s="4"/>
      <c r="BX64" s="4"/>
      <c r="BY64" s="4"/>
      <c r="BZ64" s="4">
        <v>2582</v>
      </c>
      <c r="CA64" s="4">
        <v>2245</v>
      </c>
      <c r="CB64" s="4">
        <v>2245</v>
      </c>
      <c r="CC64" s="4">
        <v>2582</v>
      </c>
      <c r="CD64" s="4">
        <v>8980</v>
      </c>
      <c r="CE64" s="4"/>
      <c r="CF64" s="4"/>
      <c r="CG64" s="4"/>
      <c r="CH64" s="4"/>
      <c r="CI64" s="4"/>
      <c r="CJ64" s="4"/>
      <c r="CK64" s="4"/>
      <c r="CL64" s="4"/>
      <c r="CM64" s="4">
        <v>44900</v>
      </c>
      <c r="CN64" s="4">
        <v>95680</v>
      </c>
      <c r="CO64" s="4">
        <v>5502</v>
      </c>
      <c r="CP64" s="4"/>
      <c r="CQ64" s="4"/>
      <c r="CR64" s="4"/>
      <c r="CS64" s="4"/>
      <c r="CT64" s="4"/>
      <c r="CU64" s="4">
        <v>4725</v>
      </c>
      <c r="CV64" s="4"/>
      <c r="CW64" s="4"/>
      <c r="CX64" s="4"/>
      <c r="CY64" s="4"/>
      <c r="CZ64" s="4"/>
      <c r="DA64" s="4"/>
      <c r="DB64" s="4"/>
      <c r="DC64" s="4"/>
      <c r="DD64" s="4"/>
      <c r="DE64" s="4">
        <v>10</v>
      </c>
      <c r="DF64" s="4">
        <f t="shared" si="2"/>
        <v>6179437</v>
      </c>
      <c r="DG64" s="4">
        <f t="shared" si="3"/>
        <v>6179447</v>
      </c>
      <c r="DH64" s="4">
        <f t="shared" si="4"/>
        <v>4404811</v>
      </c>
      <c r="DI64" s="4">
        <f>VLOOKUP(A64,'[1]Combined_Merged google doc'!$B$2:$S$119,18,FALSE)</f>
        <v>249952</v>
      </c>
      <c r="DJ64" s="4">
        <f t="shared" si="5"/>
        <v>0</v>
      </c>
      <c r="DK64" s="4">
        <f t="shared" si="6"/>
        <v>4725</v>
      </c>
      <c r="DL64" s="4">
        <f t="shared" si="7"/>
        <v>245227</v>
      </c>
      <c r="DM64" s="9">
        <f t="shared" si="8"/>
        <v>0.98109637050313658</v>
      </c>
      <c r="DN64" s="4">
        <f>SUM(H64:Q64,S64:W64,Y64:AD64,AU64,AZ64:BA64,BK64:BL64,BP64:BQ64,BS64:BT64,BV64:BW64,BZ64:CD64,CF64,CH64:CO64,CR64:CT64,CV64,CX64:DD64)-DL64</f>
        <v>4511720</v>
      </c>
      <c r="DO64" s="4">
        <f t="shared" si="9"/>
        <v>1238049</v>
      </c>
      <c r="DP64" s="4">
        <f t="shared" si="10"/>
        <v>112569</v>
      </c>
      <c r="DQ64" s="4">
        <f t="shared" si="11"/>
        <v>11225</v>
      </c>
      <c r="DR64" s="4">
        <f t="shared" si="12"/>
        <v>0</v>
      </c>
      <c r="DS64" s="4">
        <f t="shared" si="19"/>
        <v>0</v>
      </c>
      <c r="DT64" s="4">
        <f t="shared" si="13"/>
        <v>0</v>
      </c>
      <c r="DU64" s="4">
        <f t="shared" si="14"/>
        <v>55922</v>
      </c>
      <c r="DV64" s="4">
        <f t="shared" si="15"/>
        <v>245227</v>
      </c>
      <c r="DW64" s="9">
        <f>DV64/DZ64</f>
        <v>0.98109637050313658</v>
      </c>
      <c r="DX64" s="4">
        <f t="shared" si="16"/>
        <v>0</v>
      </c>
      <c r="DY64" s="4">
        <f t="shared" si="17"/>
        <v>4725</v>
      </c>
      <c r="DZ64" s="4">
        <f t="shared" si="18"/>
        <v>249952</v>
      </c>
      <c r="EA64" s="4">
        <f>SUM(DN64:DY64)</f>
        <v>6179437.9810963701</v>
      </c>
      <c r="EB64" s="4"/>
      <c r="EC64" s="4">
        <f>SUM(DN64,DR64:DT64)</f>
        <v>4511720</v>
      </c>
      <c r="ED64" s="4">
        <f>EC64/E64</f>
        <v>10048.37416481069</v>
      </c>
      <c r="EE64" s="4"/>
      <c r="EF64" s="4"/>
    </row>
    <row r="65" spans="1:136" x14ac:dyDescent="0.2">
      <c r="A65" s="7">
        <v>884</v>
      </c>
      <c r="B65" s="6" t="s">
        <v>296</v>
      </c>
      <c r="C65" t="s">
        <v>352</v>
      </c>
      <c r="D65">
        <v>5</v>
      </c>
      <c r="E65" s="10">
        <v>204</v>
      </c>
      <c r="F65" s="9">
        <v>0</v>
      </c>
      <c r="G65">
        <v>0</v>
      </c>
      <c r="H65" s="4">
        <v>195277</v>
      </c>
      <c r="I65" s="4">
        <v>112569</v>
      </c>
      <c r="J65" s="4">
        <v>109570</v>
      </c>
      <c r="K65" s="4"/>
      <c r="L65" s="4">
        <v>127248</v>
      </c>
      <c r="M65" s="4">
        <v>45440</v>
      </c>
      <c r="N65" s="4">
        <v>67876</v>
      </c>
      <c r="O65" s="4"/>
      <c r="P65" s="4">
        <v>56854</v>
      </c>
      <c r="Q65" s="4">
        <v>69509</v>
      </c>
      <c r="R65" s="4"/>
      <c r="S65" s="4">
        <v>78183</v>
      </c>
      <c r="T65" s="4">
        <v>60194</v>
      </c>
      <c r="U65" s="4">
        <v>50595</v>
      </c>
      <c r="V65" s="4">
        <v>56285</v>
      </c>
      <c r="W65" s="49"/>
      <c r="X65" s="4"/>
      <c r="Y65" s="4"/>
      <c r="Z65" s="4"/>
      <c r="AA65" s="4"/>
      <c r="AB65" s="4"/>
      <c r="AC65" s="4"/>
      <c r="AD65" s="4">
        <v>956837</v>
      </c>
      <c r="AE65" s="4">
        <f>'pdf DetailxSch Pos'!AE65*'pdf DetailxSch Pos'!AE$123</f>
        <v>0</v>
      </c>
      <c r="AF65" s="4">
        <v>112569</v>
      </c>
      <c r="AG65" s="4">
        <v>112569</v>
      </c>
      <c r="AH65" s="4">
        <v>1125690</v>
      </c>
      <c r="AI65" s="4">
        <v>74976</v>
      </c>
      <c r="AJ65" s="4">
        <v>55015</v>
      </c>
      <c r="AK65" s="4"/>
      <c r="AL65" s="4"/>
      <c r="AM65" s="4">
        <v>20262</v>
      </c>
      <c r="AN65" s="4"/>
      <c r="AO65" s="4"/>
      <c r="AP65" s="4"/>
      <c r="AQ65" s="4"/>
      <c r="AR65" s="4"/>
      <c r="AS65" s="4"/>
      <c r="AT65" s="4"/>
      <c r="AU65" s="4">
        <v>70000</v>
      </c>
      <c r="AV65" s="4"/>
      <c r="AW65" s="4">
        <v>63959</v>
      </c>
      <c r="AX65" s="4">
        <v>1033</v>
      </c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>
        <v>244046</v>
      </c>
      <c r="BV65" s="4"/>
      <c r="BW65" s="4"/>
      <c r="BX65" s="4"/>
      <c r="BY65" s="4"/>
      <c r="BZ65" s="4">
        <v>5865</v>
      </c>
      <c r="CA65" s="4">
        <v>3060</v>
      </c>
      <c r="CB65" s="4">
        <v>3060</v>
      </c>
      <c r="CC65" s="4">
        <v>7038</v>
      </c>
      <c r="CD65" s="4">
        <v>4080</v>
      </c>
      <c r="CE65" s="4"/>
      <c r="CF65" s="4">
        <v>117087</v>
      </c>
      <c r="CG65" s="4"/>
      <c r="CH65" s="4">
        <v>150000</v>
      </c>
      <c r="CI65" s="4"/>
      <c r="CJ65" s="4"/>
      <c r="CK65" s="4"/>
      <c r="CL65" s="4"/>
      <c r="CM65" s="4">
        <v>20400</v>
      </c>
      <c r="CN65" s="4">
        <v>58038</v>
      </c>
      <c r="CO65" s="4">
        <v>3577</v>
      </c>
      <c r="CP65" s="4"/>
      <c r="CQ65" s="4"/>
      <c r="CR65" s="4"/>
      <c r="CS65" s="4"/>
      <c r="CT65" s="4"/>
      <c r="CU65" s="4"/>
      <c r="CV65" s="4">
        <v>4950</v>
      </c>
      <c r="CW65" s="4">
        <v>447671</v>
      </c>
      <c r="CX65" s="4">
        <v>112569</v>
      </c>
      <c r="CY65" s="4"/>
      <c r="CZ65" s="4"/>
      <c r="DA65" s="4"/>
      <c r="DB65" s="4"/>
      <c r="DC65" s="4"/>
      <c r="DD65" s="4"/>
      <c r="DE65" s="4">
        <v>112779</v>
      </c>
      <c r="DF65" s="4">
        <f t="shared" si="2"/>
        <v>4803951</v>
      </c>
      <c r="DG65" s="4">
        <f t="shared" si="3"/>
        <v>4916730</v>
      </c>
      <c r="DH65" s="4">
        <f t="shared" si="4"/>
        <v>1846298</v>
      </c>
      <c r="DI65" s="4">
        <v>0</v>
      </c>
      <c r="DJ65" s="4">
        <f t="shared" si="5"/>
        <v>0</v>
      </c>
      <c r="DK65" s="4">
        <f t="shared" si="6"/>
        <v>0</v>
      </c>
      <c r="DL65" s="4">
        <f t="shared" si="7"/>
        <v>0</v>
      </c>
      <c r="DM65" s="63" t="s">
        <v>348</v>
      </c>
      <c r="DN65" s="4">
        <f>SUM(H65:Q65,S65:W65,Y65:AD65,AU65,AZ65:BA65,BK65:BL65,BP65:BQ65,BS65:BT65,BV65:BW65,BZ65:CD65,CF65,CH65:CO65,CR65:CT65,CV65,CX65:DD65)-DL65</f>
        <v>2546161</v>
      </c>
      <c r="DO65" s="4">
        <f t="shared" si="9"/>
        <v>1480819</v>
      </c>
      <c r="DP65" s="4">
        <f t="shared" si="10"/>
        <v>20262</v>
      </c>
      <c r="DQ65" s="4">
        <f t="shared" si="11"/>
        <v>64992</v>
      </c>
      <c r="DR65" s="4">
        <f t="shared" si="12"/>
        <v>0</v>
      </c>
      <c r="DS65" s="4">
        <f t="shared" si="19"/>
        <v>0</v>
      </c>
      <c r="DT65" s="4">
        <f t="shared" si="13"/>
        <v>447671</v>
      </c>
      <c r="DU65" s="4">
        <f t="shared" si="14"/>
        <v>244046</v>
      </c>
      <c r="DV65" s="4">
        <f t="shared" si="15"/>
        <v>0</v>
      </c>
      <c r="DW65" s="63" t="s">
        <v>348</v>
      </c>
      <c r="DX65" s="4">
        <f t="shared" si="16"/>
        <v>0</v>
      </c>
      <c r="DY65" s="4">
        <f t="shared" si="17"/>
        <v>0</v>
      </c>
      <c r="DZ65" s="4">
        <f t="shared" si="18"/>
        <v>0</v>
      </c>
      <c r="EA65" s="4">
        <f>SUM(DN65:DY65)</f>
        <v>4803951</v>
      </c>
      <c r="EB65" s="4"/>
      <c r="EC65" s="4">
        <f>SUM(DN65,DR65:DT65)</f>
        <v>2993832</v>
      </c>
      <c r="ED65" s="4">
        <f>EC65/E65</f>
        <v>14675.64705882353</v>
      </c>
      <c r="EE65" s="4"/>
      <c r="EF65" s="4"/>
    </row>
    <row r="66" spans="1:136" x14ac:dyDescent="0.2">
      <c r="A66" s="7">
        <v>420</v>
      </c>
      <c r="B66" s="6" t="s">
        <v>297</v>
      </c>
      <c r="C66" t="s">
        <v>355</v>
      </c>
      <c r="D66">
        <v>4</v>
      </c>
      <c r="E66" s="10">
        <v>641</v>
      </c>
      <c r="F66" s="9">
        <v>0.40600000000000003</v>
      </c>
      <c r="G66">
        <v>260</v>
      </c>
      <c r="H66" s="4">
        <v>195277</v>
      </c>
      <c r="I66" s="4">
        <v>112569</v>
      </c>
      <c r="J66" s="4">
        <v>328711</v>
      </c>
      <c r="K66" s="4">
        <v>180110</v>
      </c>
      <c r="L66" s="4"/>
      <c r="M66" s="4">
        <v>90879</v>
      </c>
      <c r="N66" s="4">
        <v>67876</v>
      </c>
      <c r="O66" s="4">
        <v>81022</v>
      </c>
      <c r="P66" s="4"/>
      <c r="Q66" s="4"/>
      <c r="R66" s="4"/>
      <c r="S66" s="4">
        <v>78183</v>
      </c>
      <c r="T66" s="4">
        <v>60194</v>
      </c>
      <c r="U66" s="4">
        <v>202380</v>
      </c>
      <c r="V66" s="4">
        <v>112569</v>
      </c>
      <c r="W66" s="49"/>
      <c r="X66" s="4"/>
      <c r="Y66" s="4"/>
      <c r="Z66" s="4"/>
      <c r="AA66" s="4"/>
      <c r="AB66" s="4"/>
      <c r="AC66" s="4"/>
      <c r="AD66" s="4">
        <v>3287015</v>
      </c>
      <c r="AE66" s="4"/>
      <c r="AF66" s="4">
        <v>112569</v>
      </c>
      <c r="AG66" s="4">
        <v>337707</v>
      </c>
      <c r="AH66" s="4">
        <v>1463397</v>
      </c>
      <c r="AI66" s="4">
        <v>74976</v>
      </c>
      <c r="AJ66" s="4">
        <v>55015</v>
      </c>
      <c r="AK66" s="4"/>
      <c r="AL66" s="4">
        <v>1463397</v>
      </c>
      <c r="AM66" s="4"/>
      <c r="AN66" s="4"/>
      <c r="AO66" s="4">
        <v>337707</v>
      </c>
      <c r="AP66" s="4"/>
      <c r="AQ66" s="4"/>
      <c r="AR66" s="4"/>
      <c r="AS66" s="4"/>
      <c r="AT66" s="4"/>
      <c r="AU66" s="4"/>
      <c r="AV66" s="4"/>
      <c r="AW66" s="4">
        <v>286029</v>
      </c>
      <c r="AX66" s="4">
        <v>4621</v>
      </c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>
        <v>337707</v>
      </c>
      <c r="BR66" s="4"/>
      <c r="BS66" s="4">
        <v>23000</v>
      </c>
      <c r="BT66" s="4">
        <v>5000</v>
      </c>
      <c r="BU66" s="4">
        <v>355889</v>
      </c>
      <c r="BV66" s="4">
        <v>100000</v>
      </c>
      <c r="BW66" s="4"/>
      <c r="BX66" s="4"/>
      <c r="BY66" s="4">
        <v>5200</v>
      </c>
      <c r="BZ66" s="4">
        <v>5897</v>
      </c>
      <c r="CA66" s="4">
        <v>6410</v>
      </c>
      <c r="CB66" s="4">
        <v>6410</v>
      </c>
      <c r="CC66" s="4">
        <v>7372</v>
      </c>
      <c r="CD66" s="4">
        <v>12820</v>
      </c>
      <c r="CE66" s="4"/>
      <c r="CF66" s="4"/>
      <c r="CG66" s="4"/>
      <c r="CH66" s="4"/>
      <c r="CI66" s="4">
        <v>117087</v>
      </c>
      <c r="CJ66" s="4"/>
      <c r="CK66" s="4"/>
      <c r="CL66" s="4"/>
      <c r="CM66" s="4">
        <v>64100</v>
      </c>
      <c r="CN66" s="4">
        <v>146176</v>
      </c>
      <c r="CO66" s="4">
        <v>8431</v>
      </c>
      <c r="CP66" s="4"/>
      <c r="CQ66" s="4"/>
      <c r="CR66" s="4"/>
      <c r="CS66" s="4"/>
      <c r="CT66" s="4"/>
      <c r="CU66" s="4">
        <v>54600</v>
      </c>
      <c r="CV66" s="4"/>
      <c r="CW66" s="4">
        <v>224659</v>
      </c>
      <c r="CX66" s="4"/>
      <c r="CY66" s="4"/>
      <c r="CZ66" s="4"/>
      <c r="DA66" s="4"/>
      <c r="DB66" s="4"/>
      <c r="DC66" s="4"/>
      <c r="DD66" s="4"/>
      <c r="DE66" s="4">
        <v>21</v>
      </c>
      <c r="DF66" s="4">
        <f t="shared" si="2"/>
        <v>10412961</v>
      </c>
      <c r="DG66" s="4">
        <f t="shared" si="3"/>
        <v>10412982</v>
      </c>
      <c r="DH66" s="4">
        <f t="shared" si="4"/>
        <v>5066782</v>
      </c>
      <c r="DI66" s="4">
        <f>VLOOKUP(A66,'[1]Combined_Merged google doc'!$B$2:$S$119,18,FALSE)</f>
        <v>607360</v>
      </c>
      <c r="DJ66" s="4">
        <f t="shared" si="5"/>
        <v>0</v>
      </c>
      <c r="DK66" s="4">
        <f t="shared" si="6"/>
        <v>59800</v>
      </c>
      <c r="DL66" s="4">
        <f t="shared" si="7"/>
        <v>547560</v>
      </c>
      <c r="DM66" s="9">
        <f t="shared" si="8"/>
        <v>0.90154109589041098</v>
      </c>
      <c r="DN66" s="4">
        <f>SUM(H66:Q66,S66:W66,Y66:AD66,AU66,AZ66:BA66,BK66:BL66,BP66:BQ66,BS66:BT66,BV66:BW66,BZ66:CD66,CF66,CH66:CO66,CR66:CT66,CV66,CX66:DD66)-DL66</f>
        <v>5089635</v>
      </c>
      <c r="DO66" s="4">
        <f t="shared" si="9"/>
        <v>2043664</v>
      </c>
      <c r="DP66" s="4">
        <f t="shared" si="10"/>
        <v>1801104</v>
      </c>
      <c r="DQ66" s="4">
        <f t="shared" si="11"/>
        <v>290650</v>
      </c>
      <c r="DR66" s="4">
        <f t="shared" si="12"/>
        <v>0</v>
      </c>
      <c r="DS66" s="4">
        <f t="shared" si="19"/>
        <v>0</v>
      </c>
      <c r="DT66" s="4">
        <f t="shared" si="13"/>
        <v>224659</v>
      </c>
      <c r="DU66" s="4">
        <f t="shared" si="14"/>
        <v>355889</v>
      </c>
      <c r="DV66" s="4">
        <f t="shared" si="15"/>
        <v>547560</v>
      </c>
      <c r="DW66" s="9">
        <f>DV66/DZ66</f>
        <v>0.90154109589041098</v>
      </c>
      <c r="DX66" s="4">
        <f t="shared" si="16"/>
        <v>0</v>
      </c>
      <c r="DY66" s="4">
        <f t="shared" si="17"/>
        <v>59800</v>
      </c>
      <c r="DZ66" s="4">
        <f t="shared" si="18"/>
        <v>607360</v>
      </c>
      <c r="EA66" s="4">
        <f>SUM(DN66:DY66)</f>
        <v>10412961.901541095</v>
      </c>
      <c r="EB66" s="4"/>
      <c r="EC66" s="4">
        <f>SUM(DN66,DR66:DT66)</f>
        <v>5314294</v>
      </c>
      <c r="ED66" s="4">
        <f>EC66/E66</f>
        <v>8290.6302652106078</v>
      </c>
      <c r="EE66" s="4"/>
      <c r="EF66" s="4"/>
    </row>
    <row r="67" spans="1:136" x14ac:dyDescent="0.2">
      <c r="A67" s="7">
        <v>308</v>
      </c>
      <c r="B67" s="6" t="s">
        <v>298</v>
      </c>
      <c r="C67" t="s">
        <v>351</v>
      </c>
      <c r="D67">
        <v>8</v>
      </c>
      <c r="E67" s="10">
        <v>233</v>
      </c>
      <c r="F67" s="9">
        <v>0.81100000000000005</v>
      </c>
      <c r="G67">
        <v>189</v>
      </c>
      <c r="H67" s="4">
        <v>195277</v>
      </c>
      <c r="I67" s="4">
        <v>112569</v>
      </c>
      <c r="J67" s="4"/>
      <c r="K67" s="4"/>
      <c r="L67" s="4"/>
      <c r="M67" s="4">
        <v>45440</v>
      </c>
      <c r="N67" s="4">
        <v>67876</v>
      </c>
      <c r="O67" s="4"/>
      <c r="P67" s="4"/>
      <c r="Q67" s="4"/>
      <c r="R67" s="4"/>
      <c r="S67" s="4">
        <v>78183</v>
      </c>
      <c r="T67" s="4">
        <v>60194</v>
      </c>
      <c r="U67" s="4">
        <v>50595</v>
      </c>
      <c r="V67" s="4">
        <v>56285</v>
      </c>
      <c r="W67" s="49">
        <v>337707</v>
      </c>
      <c r="X67" s="4"/>
      <c r="Y67" s="4">
        <v>225138</v>
      </c>
      <c r="Z67" s="4"/>
      <c r="AA67" s="4">
        <v>225138</v>
      </c>
      <c r="AB67" s="4">
        <v>149952</v>
      </c>
      <c r="AC67" s="4">
        <v>74976</v>
      </c>
      <c r="AD67" s="4">
        <v>1125690</v>
      </c>
      <c r="AE67" s="4"/>
      <c r="AF67" s="4">
        <v>112569</v>
      </c>
      <c r="AG67" s="4">
        <v>337707</v>
      </c>
      <c r="AH67" s="4">
        <v>562845</v>
      </c>
      <c r="AI67" s="4">
        <v>74976</v>
      </c>
      <c r="AJ67" s="4">
        <v>110030</v>
      </c>
      <c r="AK67" s="4"/>
      <c r="AL67" s="4"/>
      <c r="AM67" s="4">
        <v>5628</v>
      </c>
      <c r="AN67" s="4"/>
      <c r="AO67" s="4"/>
      <c r="AP67" s="4"/>
      <c r="AQ67" s="4">
        <v>34000</v>
      </c>
      <c r="AR67" s="4">
        <v>34000</v>
      </c>
      <c r="AS67" s="4">
        <v>10200</v>
      </c>
      <c r="AT67" s="4"/>
      <c r="AU67" s="4"/>
      <c r="AV67" s="4"/>
      <c r="AW67" s="4">
        <v>103969</v>
      </c>
      <c r="AX67" s="4">
        <v>1680</v>
      </c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>
        <v>55922</v>
      </c>
      <c r="BV67" s="4"/>
      <c r="BW67" s="4"/>
      <c r="BX67" s="4"/>
      <c r="BY67" s="4">
        <v>7619</v>
      </c>
      <c r="BZ67" s="4">
        <v>1340</v>
      </c>
      <c r="CA67" s="4">
        <v>1165</v>
      </c>
      <c r="CB67" s="4">
        <v>1165</v>
      </c>
      <c r="CC67" s="4">
        <v>1340</v>
      </c>
      <c r="CD67" s="4">
        <v>4660</v>
      </c>
      <c r="CE67" s="4"/>
      <c r="CF67" s="4"/>
      <c r="CG67" s="4"/>
      <c r="CH67" s="4"/>
      <c r="CI67" s="4"/>
      <c r="CJ67" s="4"/>
      <c r="CK67" s="4"/>
      <c r="CL67" s="4"/>
      <c r="CM67" s="4">
        <v>23300</v>
      </c>
      <c r="CN67" s="4">
        <v>64533</v>
      </c>
      <c r="CO67" s="4">
        <v>4197</v>
      </c>
      <c r="CP67" s="4"/>
      <c r="CQ67" s="4"/>
      <c r="CR67" s="4">
        <v>13859</v>
      </c>
      <c r="CS67" s="4"/>
      <c r="CT67" s="4"/>
      <c r="CU67" s="4">
        <v>19175</v>
      </c>
      <c r="CV67" s="4"/>
      <c r="CW67" s="4"/>
      <c r="CX67" s="4"/>
      <c r="CY67" s="4"/>
      <c r="CZ67" s="4"/>
      <c r="DA67" s="4"/>
      <c r="DB67" s="4"/>
      <c r="DC67" s="4"/>
      <c r="DD67" s="4"/>
      <c r="DE67" s="4">
        <v>-505</v>
      </c>
      <c r="DF67" s="4">
        <f t="shared" si="2"/>
        <v>4390899</v>
      </c>
      <c r="DG67" s="4">
        <f t="shared" si="3"/>
        <v>4390394</v>
      </c>
      <c r="DH67" s="4">
        <f t="shared" si="4"/>
        <v>2661463</v>
      </c>
      <c r="DI67" s="4">
        <f>VLOOKUP(A67,'[1]Combined_Merged google doc'!$B$2:$S$119,18,FALSE)</f>
        <v>443840</v>
      </c>
      <c r="DJ67" s="4">
        <f t="shared" si="5"/>
        <v>78200</v>
      </c>
      <c r="DK67" s="4">
        <f t="shared" si="6"/>
        <v>26794</v>
      </c>
      <c r="DL67" s="4">
        <f t="shared" si="7"/>
        <v>338846</v>
      </c>
      <c r="DM67" s="9">
        <f t="shared" si="8"/>
        <v>0.76344178082191783</v>
      </c>
      <c r="DN67" s="4">
        <f>SUM(H67:Q67,S67:W67,Y67:AD67,AU67,AZ67:BA67,BK67:BL67,BP67:BQ67,BS67:BT67,BV67:BW67,BZ67:CD67,CF67,CH67:CO67,CR67:CT67,CV67,CX67:DD67)-DL67</f>
        <v>2581733</v>
      </c>
      <c r="DO67" s="4">
        <f t="shared" si="9"/>
        <v>1198127</v>
      </c>
      <c r="DP67" s="4">
        <f t="shared" si="10"/>
        <v>5628</v>
      </c>
      <c r="DQ67" s="4">
        <f t="shared" si="11"/>
        <v>105649</v>
      </c>
      <c r="DR67" s="4">
        <f t="shared" si="12"/>
        <v>0</v>
      </c>
      <c r="DS67" s="4">
        <f t="shared" si="19"/>
        <v>0</v>
      </c>
      <c r="DT67" s="4">
        <f t="shared" si="13"/>
        <v>0</v>
      </c>
      <c r="DU67" s="4">
        <f t="shared" si="14"/>
        <v>55922</v>
      </c>
      <c r="DV67" s="4">
        <f t="shared" si="15"/>
        <v>338846</v>
      </c>
      <c r="DW67" s="9">
        <f>DV67/DZ67</f>
        <v>0.76344178082191783</v>
      </c>
      <c r="DX67" s="4">
        <f t="shared" si="16"/>
        <v>78200</v>
      </c>
      <c r="DY67" s="4">
        <f t="shared" si="17"/>
        <v>26794</v>
      </c>
      <c r="DZ67" s="4">
        <f t="shared" si="18"/>
        <v>443840</v>
      </c>
      <c r="EA67" s="4">
        <f>SUM(DN67:DY67)</f>
        <v>4390899.7634417806</v>
      </c>
      <c r="EB67" s="4"/>
      <c r="EC67" s="4">
        <f>SUM(DN67,DR67:DT67)</f>
        <v>2581733</v>
      </c>
      <c r="ED67" s="4">
        <f>EC67/E67</f>
        <v>11080.399141630902</v>
      </c>
      <c r="EE67" s="4"/>
      <c r="EF67" s="4"/>
    </row>
    <row r="68" spans="1:136" x14ac:dyDescent="0.2">
      <c r="A68" s="7">
        <v>273</v>
      </c>
      <c r="B68" s="6" t="s">
        <v>299</v>
      </c>
      <c r="C68" t="s">
        <v>351</v>
      </c>
      <c r="D68">
        <v>3</v>
      </c>
      <c r="E68" s="10">
        <v>402</v>
      </c>
      <c r="F68" s="9">
        <v>3.6999999999999998E-2</v>
      </c>
      <c r="G68">
        <v>15</v>
      </c>
      <c r="H68" s="4">
        <v>195277</v>
      </c>
      <c r="I68" s="4">
        <v>112569</v>
      </c>
      <c r="J68" s="4">
        <v>156529</v>
      </c>
      <c r="K68" s="4"/>
      <c r="L68" s="4"/>
      <c r="M68" s="4">
        <v>90879</v>
      </c>
      <c r="N68" s="4">
        <v>67876</v>
      </c>
      <c r="O68" s="4">
        <v>50639</v>
      </c>
      <c r="P68" s="4"/>
      <c r="Q68" s="4"/>
      <c r="R68" s="4"/>
      <c r="S68" s="4">
        <v>78183</v>
      </c>
      <c r="T68" s="4">
        <v>60194</v>
      </c>
      <c r="U68" s="4">
        <v>101190</v>
      </c>
      <c r="V68" s="4">
        <v>112569</v>
      </c>
      <c r="W68" s="49">
        <v>506561</v>
      </c>
      <c r="X68" s="4"/>
      <c r="Y68" s="4"/>
      <c r="Z68" s="4"/>
      <c r="AA68" s="4">
        <v>225138</v>
      </c>
      <c r="AB68" s="4">
        <v>74976</v>
      </c>
      <c r="AC68" s="4">
        <v>112464</v>
      </c>
      <c r="AD68" s="4">
        <v>2026242</v>
      </c>
      <c r="AE68" s="4"/>
      <c r="AF68" s="4">
        <v>112569</v>
      </c>
      <c r="AG68" s="4">
        <v>112569</v>
      </c>
      <c r="AH68" s="4">
        <v>337707</v>
      </c>
      <c r="AI68" s="4"/>
      <c r="AJ68" s="4"/>
      <c r="AK68" s="4"/>
      <c r="AL68" s="4">
        <v>225138</v>
      </c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>
        <v>10050</v>
      </c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>
        <v>55922</v>
      </c>
      <c r="BV68" s="4"/>
      <c r="BW68" s="4"/>
      <c r="BX68" s="4"/>
      <c r="BY68" s="4"/>
      <c r="BZ68" s="4">
        <v>2312</v>
      </c>
      <c r="CA68" s="4">
        <v>2010</v>
      </c>
      <c r="CB68" s="4">
        <v>2010</v>
      </c>
      <c r="CC68" s="4">
        <v>2312</v>
      </c>
      <c r="CD68" s="4">
        <v>8040</v>
      </c>
      <c r="CE68" s="4"/>
      <c r="CF68" s="4"/>
      <c r="CG68" s="4"/>
      <c r="CH68" s="4"/>
      <c r="CI68" s="4"/>
      <c r="CJ68" s="4"/>
      <c r="CK68" s="4"/>
      <c r="CL68" s="4"/>
      <c r="CM68" s="4">
        <v>40200</v>
      </c>
      <c r="CN68" s="4">
        <v>76624</v>
      </c>
      <c r="CO68" s="4">
        <v>3485</v>
      </c>
      <c r="CP68" s="4"/>
      <c r="CQ68" s="4"/>
      <c r="CR68" s="4"/>
      <c r="CS68" s="4"/>
      <c r="CT68" s="4"/>
      <c r="CU68" s="4">
        <v>1225</v>
      </c>
      <c r="CV68" s="4"/>
      <c r="CW68" s="4"/>
      <c r="CX68" s="4"/>
      <c r="CY68" s="4"/>
      <c r="CZ68" s="4"/>
      <c r="DA68" s="4"/>
      <c r="DB68" s="4"/>
      <c r="DC68" s="4"/>
      <c r="DD68" s="4"/>
      <c r="DE68" s="4">
        <v>7</v>
      </c>
      <c r="DF68" s="4">
        <f t="shared" si="2"/>
        <v>4963459</v>
      </c>
      <c r="DG68" s="4">
        <f t="shared" si="3"/>
        <v>4963466</v>
      </c>
      <c r="DH68" s="4">
        <f t="shared" si="4"/>
        <v>3756143</v>
      </c>
      <c r="DI68" s="4">
        <f>VLOOKUP(A68,'[1]Combined_Merged google doc'!$B$2:$S$119,18,FALSE)</f>
        <v>35040</v>
      </c>
      <c r="DJ68" s="4">
        <f t="shared" si="5"/>
        <v>0</v>
      </c>
      <c r="DK68" s="4">
        <f t="shared" si="6"/>
        <v>1225</v>
      </c>
      <c r="DL68" s="4">
        <f t="shared" si="7"/>
        <v>33815</v>
      </c>
      <c r="DM68" s="9">
        <f t="shared" si="8"/>
        <v>0.96503995433789957</v>
      </c>
      <c r="DN68" s="4">
        <f>SUM(H68:Q68,S68:W68,Y68:AD68,AU68,AZ68:BA68,BK68:BL68,BP68:BQ68,BS68:BT68,BV68:BW68,BZ68:CD68,CF68,CH68:CO68,CR68:CT68,CV68,CX68:DD68)-DL68</f>
        <v>4074464</v>
      </c>
      <c r="DO68" s="4">
        <f t="shared" si="9"/>
        <v>562845</v>
      </c>
      <c r="DP68" s="4">
        <f t="shared" si="10"/>
        <v>225138</v>
      </c>
      <c r="DQ68" s="4">
        <f t="shared" si="11"/>
        <v>10050</v>
      </c>
      <c r="DR68" s="4">
        <f t="shared" si="12"/>
        <v>0</v>
      </c>
      <c r="DS68" s="4">
        <f t="shared" si="19"/>
        <v>0</v>
      </c>
      <c r="DT68" s="4">
        <f t="shared" si="13"/>
        <v>0</v>
      </c>
      <c r="DU68" s="4">
        <f t="shared" si="14"/>
        <v>55922</v>
      </c>
      <c r="DV68" s="4">
        <f t="shared" si="15"/>
        <v>33815</v>
      </c>
      <c r="DW68" s="9">
        <f>DV68/DZ68</f>
        <v>0.96503995433789957</v>
      </c>
      <c r="DX68" s="4">
        <f t="shared" si="16"/>
        <v>0</v>
      </c>
      <c r="DY68" s="4">
        <f t="shared" si="17"/>
        <v>1225</v>
      </c>
      <c r="DZ68" s="4">
        <f t="shared" si="18"/>
        <v>35040</v>
      </c>
      <c r="EA68" s="4">
        <f>SUM(DN68:DY68)</f>
        <v>4963459.9650399545</v>
      </c>
      <c r="EB68" s="4"/>
      <c r="EC68" s="4">
        <f>SUM(DN68,DR68:DT68)</f>
        <v>4074464</v>
      </c>
      <c r="ED68" s="4">
        <f>EC68/E68</f>
        <v>10135.482587064676</v>
      </c>
      <c r="EE68" s="4"/>
      <c r="EF68" s="4"/>
    </row>
    <row r="69" spans="1:136" x14ac:dyDescent="0.2">
      <c r="A69" s="7">
        <v>284</v>
      </c>
      <c r="B69" s="6" t="s">
        <v>300</v>
      </c>
      <c r="C69" t="s">
        <v>351</v>
      </c>
      <c r="D69">
        <v>1</v>
      </c>
      <c r="E69" s="10">
        <v>457</v>
      </c>
      <c r="F69" s="9">
        <v>0.29499999999999998</v>
      </c>
      <c r="G69">
        <v>135</v>
      </c>
      <c r="H69" s="4">
        <v>195277</v>
      </c>
      <c r="I69" s="4">
        <v>112569</v>
      </c>
      <c r="J69" s="4">
        <v>172182</v>
      </c>
      <c r="K69" s="4"/>
      <c r="L69" s="4"/>
      <c r="M69" s="4">
        <v>90879</v>
      </c>
      <c r="N69" s="4">
        <v>67876</v>
      </c>
      <c r="O69" s="4">
        <v>55703</v>
      </c>
      <c r="P69" s="4"/>
      <c r="Q69" s="4"/>
      <c r="R69" s="4"/>
      <c r="S69" s="4">
        <v>78183</v>
      </c>
      <c r="T69" s="4">
        <v>60194</v>
      </c>
      <c r="U69" s="4">
        <v>202380</v>
      </c>
      <c r="V69" s="4">
        <v>112569</v>
      </c>
      <c r="W69" s="49">
        <v>506561</v>
      </c>
      <c r="X69" s="4"/>
      <c r="Y69" s="4">
        <v>225138</v>
      </c>
      <c r="Z69" s="4">
        <v>225138</v>
      </c>
      <c r="AA69" s="4">
        <v>225138</v>
      </c>
      <c r="AB69" s="4">
        <v>224928</v>
      </c>
      <c r="AC69" s="4">
        <v>112464</v>
      </c>
      <c r="AD69" s="4">
        <v>2026242</v>
      </c>
      <c r="AE69" s="4"/>
      <c r="AF69" s="4">
        <v>112569</v>
      </c>
      <c r="AG69" s="4">
        <v>450276</v>
      </c>
      <c r="AH69" s="4">
        <v>787983</v>
      </c>
      <c r="AI69" s="4">
        <v>74976</v>
      </c>
      <c r="AJ69" s="4">
        <v>110030</v>
      </c>
      <c r="AK69" s="4"/>
      <c r="AL69" s="4">
        <v>1013121</v>
      </c>
      <c r="AM69" s="4"/>
      <c r="AN69" s="4"/>
      <c r="AO69" s="4">
        <v>225138</v>
      </c>
      <c r="AP69" s="4"/>
      <c r="AQ69" s="4">
        <v>74800</v>
      </c>
      <c r="AR69" s="4">
        <v>74800</v>
      </c>
      <c r="AS69" s="4"/>
      <c r="AT69" s="4"/>
      <c r="AU69" s="4"/>
      <c r="AV69" s="4"/>
      <c r="AW69" s="4">
        <v>203923</v>
      </c>
      <c r="AX69" s="4">
        <v>3295</v>
      </c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>
        <v>112569</v>
      </c>
      <c r="BQ69" s="4"/>
      <c r="BR69" s="4"/>
      <c r="BS69" s="4"/>
      <c r="BT69" s="4"/>
      <c r="BU69" s="4">
        <v>111844</v>
      </c>
      <c r="BV69" s="4"/>
      <c r="BW69" s="4"/>
      <c r="BX69" s="4"/>
      <c r="BY69" s="4">
        <v>2702</v>
      </c>
      <c r="BZ69" s="4">
        <v>2628</v>
      </c>
      <c r="CA69" s="4">
        <v>2285</v>
      </c>
      <c r="CB69" s="4">
        <v>2285</v>
      </c>
      <c r="CC69" s="4">
        <v>2628</v>
      </c>
      <c r="CD69" s="4">
        <v>9140</v>
      </c>
      <c r="CE69" s="4"/>
      <c r="CF69" s="4"/>
      <c r="CG69" s="4"/>
      <c r="CH69" s="4"/>
      <c r="CI69" s="4"/>
      <c r="CJ69" s="4"/>
      <c r="CK69" s="4">
        <v>5000</v>
      </c>
      <c r="CL69" s="4">
        <v>70583</v>
      </c>
      <c r="CM69" s="4">
        <v>45700</v>
      </c>
      <c r="CN69" s="4">
        <v>122040</v>
      </c>
      <c r="CO69" s="4">
        <v>10106</v>
      </c>
      <c r="CP69" s="4"/>
      <c r="CQ69" s="4"/>
      <c r="CR69" s="4"/>
      <c r="CS69" s="4"/>
      <c r="CT69" s="4">
        <v>69396</v>
      </c>
      <c r="CU69" s="4">
        <v>10125</v>
      </c>
      <c r="CV69" s="4"/>
      <c r="CW69" s="4"/>
      <c r="CX69" s="4"/>
      <c r="CY69" s="4"/>
      <c r="CZ69" s="4"/>
      <c r="DA69" s="4"/>
      <c r="DB69" s="4"/>
      <c r="DC69" s="4"/>
      <c r="DD69" s="4"/>
      <c r="DE69" s="4">
        <v>12</v>
      </c>
      <c r="DF69" s="4">
        <f t="shared" ref="DF69:DF121" si="20">SUM(H69:DD69)</f>
        <v>8403363</v>
      </c>
      <c r="DG69" s="4">
        <f t="shared" ref="DG69:DG121" si="21">SUM(H69:DE69)</f>
        <v>8403375</v>
      </c>
      <c r="DH69" s="4">
        <f t="shared" ref="DH69:DH121" si="22">SUM(H69:Q69,W69,Y69:AD69,BK69:BL69,BQ69,BS69:BT69,BV69:BW69,BZ69:CD69,CM69:CO69,CY69:DD69)</f>
        <v>4436907</v>
      </c>
      <c r="DI69" s="4">
        <f>VLOOKUP(A69,'[1]Combined_Merged google doc'!$B$2:$S$119,18,FALSE)</f>
        <v>315360</v>
      </c>
      <c r="DJ69" s="4">
        <f t="shared" ref="DJ69:DJ121" si="23">SUM(AQ69:AT69)</f>
        <v>149600</v>
      </c>
      <c r="DK69" s="4">
        <f t="shared" ref="DK69:DK121" si="24">SUM(R69,X69,AE69,BB69:BJ69,BM69:BO69,BR69,BY69,CE69,CG69,CU69)</f>
        <v>12827</v>
      </c>
      <c r="DL69" s="4">
        <f t="shared" ref="DL69:DL121" si="25">DI69-SUM(DJ69:DK69)</f>
        <v>152933</v>
      </c>
      <c r="DM69" s="9">
        <f t="shared" ref="DM69:DM120" si="26">DL69/DI69</f>
        <v>0.48494736174530695</v>
      </c>
      <c r="DN69" s="4">
        <f>SUM(H69:Q69,S69:W69,Y69:AD69,AU69,AZ69:BA69,BK69:BL69,BP69:BQ69,BS69:BT69,BV69:BW69,BZ69:CD69,CF69,CH69:CO69,CR69:CT69,CV69,CX69:DD69)-DL69</f>
        <v>4994848</v>
      </c>
      <c r="DO69" s="4">
        <f t="shared" ref="DO69:DO121" si="27">SUM(AF69:AK69)</f>
        <v>1535834</v>
      </c>
      <c r="DP69" s="4">
        <f t="shared" ref="DP69:DP121" si="28">SUM(AL69:AP69)</f>
        <v>1238259</v>
      </c>
      <c r="DQ69" s="4">
        <f t="shared" ref="DQ69:DQ121" si="29">SUM(AV69:AY69,BX69,)</f>
        <v>207218</v>
      </c>
      <c r="DR69" s="4">
        <f t="shared" ref="DR69:DR121" si="30">SUM(CQ69)</f>
        <v>0</v>
      </c>
      <c r="DS69" s="4">
        <f t="shared" si="19"/>
        <v>0</v>
      </c>
      <c r="DT69" s="4">
        <f t="shared" ref="DT69:DT121" si="31">SUM(CW69)</f>
        <v>0</v>
      </c>
      <c r="DU69" s="4">
        <f t="shared" ref="DU69:DU121" si="32">SUM(BU69)</f>
        <v>111844</v>
      </c>
      <c r="DV69" s="4">
        <f t="shared" ref="DV69:DV121" si="33">DL69</f>
        <v>152933</v>
      </c>
      <c r="DW69" s="9">
        <f>DV69/DZ69</f>
        <v>0.48494736174530695</v>
      </c>
      <c r="DX69" s="4">
        <f t="shared" ref="DX69:DX121" si="34">DJ69</f>
        <v>149600</v>
      </c>
      <c r="DY69" s="4">
        <f t="shared" ref="DY69:DY121" si="35">DK69</f>
        <v>12827</v>
      </c>
      <c r="DZ69" s="4">
        <f t="shared" ref="DZ69:DZ121" si="36">SUM(DV69,DX69:DY69)</f>
        <v>315360</v>
      </c>
      <c r="EA69" s="4">
        <f>SUM(DN69:DY69)</f>
        <v>8403363.4849473611</v>
      </c>
      <c r="EB69" s="4"/>
      <c r="EC69" s="4">
        <f>SUM(DN69,DR69:DT69)</f>
        <v>4994848</v>
      </c>
      <c r="ED69" s="4">
        <f>EC69/E69</f>
        <v>10929.645514223195</v>
      </c>
      <c r="EE69" s="4"/>
      <c r="EF69" s="4"/>
    </row>
    <row r="70" spans="1:136" x14ac:dyDescent="0.2">
      <c r="A70" s="7">
        <v>274</v>
      </c>
      <c r="B70" s="6" t="s">
        <v>301</v>
      </c>
      <c r="C70" t="s">
        <v>351</v>
      </c>
      <c r="D70">
        <v>6</v>
      </c>
      <c r="E70" s="10">
        <v>509</v>
      </c>
      <c r="F70" s="9">
        <v>0.13400000000000001</v>
      </c>
      <c r="G70">
        <v>68</v>
      </c>
      <c r="H70" s="4">
        <v>195277</v>
      </c>
      <c r="I70" s="4">
        <v>112569</v>
      </c>
      <c r="J70" s="4">
        <v>203488</v>
      </c>
      <c r="K70" s="4"/>
      <c r="L70" s="4"/>
      <c r="M70" s="4">
        <v>90879</v>
      </c>
      <c r="N70" s="4">
        <v>67876</v>
      </c>
      <c r="O70" s="4">
        <v>65831</v>
      </c>
      <c r="P70" s="4"/>
      <c r="Q70" s="4"/>
      <c r="R70" s="4"/>
      <c r="S70" s="4">
        <v>78183</v>
      </c>
      <c r="T70" s="4">
        <v>60194</v>
      </c>
      <c r="U70" s="4">
        <v>151785</v>
      </c>
      <c r="V70" s="4">
        <v>112569</v>
      </c>
      <c r="W70" s="49">
        <v>506561</v>
      </c>
      <c r="X70" s="4"/>
      <c r="Y70" s="4">
        <v>225138</v>
      </c>
      <c r="Z70" s="4">
        <v>112569</v>
      </c>
      <c r="AA70" s="4">
        <v>225138</v>
      </c>
      <c r="AB70" s="4">
        <v>187440</v>
      </c>
      <c r="AC70" s="4">
        <v>149952</v>
      </c>
      <c r="AD70" s="4">
        <v>2251380</v>
      </c>
      <c r="AE70" s="4"/>
      <c r="AF70" s="4">
        <v>112569</v>
      </c>
      <c r="AG70" s="4">
        <v>112569</v>
      </c>
      <c r="AH70" s="4">
        <v>450276</v>
      </c>
      <c r="AI70" s="4"/>
      <c r="AJ70" s="4"/>
      <c r="AK70" s="4"/>
      <c r="AL70" s="4">
        <v>112569</v>
      </c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>
        <v>12725</v>
      </c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>
        <v>111844</v>
      </c>
      <c r="BV70" s="4"/>
      <c r="BW70" s="4"/>
      <c r="BX70" s="4"/>
      <c r="BY70" s="4"/>
      <c r="BZ70" s="4">
        <v>2927</v>
      </c>
      <c r="CA70" s="4">
        <v>2545</v>
      </c>
      <c r="CB70" s="4">
        <v>2545</v>
      </c>
      <c r="CC70" s="4">
        <v>2927</v>
      </c>
      <c r="CD70" s="4">
        <v>10180</v>
      </c>
      <c r="CE70" s="4"/>
      <c r="CF70" s="4"/>
      <c r="CG70" s="4"/>
      <c r="CH70" s="4"/>
      <c r="CI70" s="4"/>
      <c r="CJ70" s="4"/>
      <c r="CK70" s="4"/>
      <c r="CL70" s="4"/>
      <c r="CM70" s="4">
        <v>50900</v>
      </c>
      <c r="CN70" s="4">
        <v>89916</v>
      </c>
      <c r="CO70" s="4">
        <v>6422</v>
      </c>
      <c r="CP70" s="4"/>
      <c r="CQ70" s="4"/>
      <c r="CR70" s="4"/>
      <c r="CS70" s="4"/>
      <c r="CT70" s="4"/>
      <c r="CU70" s="4">
        <v>2625</v>
      </c>
      <c r="CV70" s="4"/>
      <c r="CW70" s="4"/>
      <c r="CX70" s="4"/>
      <c r="CY70" s="4"/>
      <c r="CZ70" s="4"/>
      <c r="DA70" s="4"/>
      <c r="DB70" s="4"/>
      <c r="DC70" s="4"/>
      <c r="DD70" s="4"/>
      <c r="DE70" s="4">
        <v>8</v>
      </c>
      <c r="DF70" s="4">
        <f t="shared" si="20"/>
        <v>5880368</v>
      </c>
      <c r="DG70" s="4">
        <f t="shared" si="21"/>
        <v>5880376</v>
      </c>
      <c r="DH70" s="4">
        <f t="shared" si="22"/>
        <v>4562460</v>
      </c>
      <c r="DI70" s="4">
        <f>VLOOKUP(A70,'[1]Combined_Merged google doc'!$B$2:$S$119,18,FALSE)</f>
        <v>158848</v>
      </c>
      <c r="DJ70" s="4">
        <f t="shared" si="23"/>
        <v>0</v>
      </c>
      <c r="DK70" s="4">
        <f t="shared" si="24"/>
        <v>2625</v>
      </c>
      <c r="DL70" s="4">
        <f t="shared" si="25"/>
        <v>156223</v>
      </c>
      <c r="DM70" s="9">
        <f t="shared" si="26"/>
        <v>0.98347476833199032</v>
      </c>
      <c r="DN70" s="4">
        <f>SUM(H70:Q70,S70:W70,Y70:AD70,AU70,AZ70:BA70,BK70:BL70,BP70:BQ70,BS70:BT70,BV70:BW70,BZ70:CD70,CF70,CH70:CO70,CR70:CT70,CV70,CX70:DD70)-DL70</f>
        <v>4808968</v>
      </c>
      <c r="DO70" s="4">
        <f t="shared" si="27"/>
        <v>675414</v>
      </c>
      <c r="DP70" s="4">
        <f t="shared" si="28"/>
        <v>112569</v>
      </c>
      <c r="DQ70" s="4">
        <f t="shared" si="29"/>
        <v>12725</v>
      </c>
      <c r="DR70" s="4">
        <f t="shared" si="30"/>
        <v>0</v>
      </c>
      <c r="DS70" s="4">
        <f t="shared" si="19"/>
        <v>0</v>
      </c>
      <c r="DT70" s="4">
        <f t="shared" si="31"/>
        <v>0</v>
      </c>
      <c r="DU70" s="4">
        <f t="shared" si="32"/>
        <v>111844</v>
      </c>
      <c r="DV70" s="4">
        <f t="shared" si="33"/>
        <v>156223</v>
      </c>
      <c r="DW70" s="9">
        <f>DV70/DZ70</f>
        <v>0.98347476833199032</v>
      </c>
      <c r="DX70" s="4">
        <f t="shared" si="34"/>
        <v>0</v>
      </c>
      <c r="DY70" s="4">
        <f t="shared" si="35"/>
        <v>2625</v>
      </c>
      <c r="DZ70" s="4">
        <f t="shared" si="36"/>
        <v>158848</v>
      </c>
      <c r="EA70" s="4">
        <f>SUM(DN70:DY70)</f>
        <v>5880368.9834747687</v>
      </c>
      <c r="EB70" s="4"/>
      <c r="EC70" s="4">
        <f>SUM(DN70,DR70:DT70)</f>
        <v>4808968</v>
      </c>
      <c r="ED70" s="4">
        <f>EC70/E70</f>
        <v>9447.8742632612975</v>
      </c>
      <c r="EE70" s="4"/>
      <c r="EF70" s="4"/>
    </row>
    <row r="71" spans="1:136" x14ac:dyDescent="0.2">
      <c r="A71" s="7">
        <v>435</v>
      </c>
      <c r="B71" s="6" t="s">
        <v>302</v>
      </c>
      <c r="C71" t="s">
        <v>355</v>
      </c>
      <c r="D71">
        <v>5</v>
      </c>
      <c r="E71" s="10">
        <v>300</v>
      </c>
      <c r="F71" s="9">
        <v>0.60699999999999998</v>
      </c>
      <c r="G71">
        <v>182</v>
      </c>
      <c r="H71" s="4">
        <v>97639</v>
      </c>
      <c r="I71" s="4">
        <v>112569</v>
      </c>
      <c r="J71" s="4">
        <v>313058</v>
      </c>
      <c r="K71" s="4">
        <v>112569</v>
      </c>
      <c r="L71" s="4"/>
      <c r="M71" s="4">
        <v>90879</v>
      </c>
      <c r="N71" s="4">
        <v>67876</v>
      </c>
      <c r="O71" s="4"/>
      <c r="P71" s="4"/>
      <c r="Q71" s="4"/>
      <c r="R71" s="4"/>
      <c r="S71" s="4">
        <v>78183</v>
      </c>
      <c r="T71" s="4">
        <v>60194</v>
      </c>
      <c r="U71" s="4">
        <v>151785</v>
      </c>
      <c r="V71" s="4">
        <v>112569</v>
      </c>
      <c r="W71" s="49"/>
      <c r="X71" s="4"/>
      <c r="Y71" s="4"/>
      <c r="Z71" s="4"/>
      <c r="AA71" s="4"/>
      <c r="AB71" s="4"/>
      <c r="AC71" s="4"/>
      <c r="AD71" s="4">
        <v>1519682</v>
      </c>
      <c r="AE71" s="4"/>
      <c r="AF71" s="4">
        <v>112569</v>
      </c>
      <c r="AG71" s="4">
        <v>225138</v>
      </c>
      <c r="AH71" s="4">
        <v>900552</v>
      </c>
      <c r="AI71" s="4">
        <v>112464</v>
      </c>
      <c r="AJ71" s="4">
        <v>55015</v>
      </c>
      <c r="AK71" s="4"/>
      <c r="AL71" s="4">
        <v>112569</v>
      </c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>
        <v>94061</v>
      </c>
      <c r="AX71" s="4">
        <v>1520</v>
      </c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>
        <v>225138</v>
      </c>
      <c r="BR71" s="4"/>
      <c r="BS71" s="4">
        <v>23000</v>
      </c>
      <c r="BT71" s="4">
        <v>5000</v>
      </c>
      <c r="BU71" s="4">
        <v>188124</v>
      </c>
      <c r="BV71" s="4">
        <v>100000</v>
      </c>
      <c r="BW71" s="4"/>
      <c r="BX71" s="4">
        <v>75000</v>
      </c>
      <c r="BY71" s="4">
        <v>3645</v>
      </c>
      <c r="BZ71" s="4">
        <v>2760</v>
      </c>
      <c r="CA71" s="4">
        <v>3000</v>
      </c>
      <c r="CB71" s="4">
        <v>3000</v>
      </c>
      <c r="CC71" s="4">
        <v>3450</v>
      </c>
      <c r="CD71" s="4">
        <v>6000</v>
      </c>
      <c r="CE71" s="4"/>
      <c r="CF71" s="4"/>
      <c r="CG71" s="4"/>
      <c r="CH71" s="4"/>
      <c r="CI71" s="4"/>
      <c r="CJ71" s="4"/>
      <c r="CK71" s="4"/>
      <c r="CL71" s="4"/>
      <c r="CM71" s="4">
        <v>30000</v>
      </c>
      <c r="CN71" s="4">
        <v>73423</v>
      </c>
      <c r="CO71" s="4">
        <v>4085</v>
      </c>
      <c r="CP71" s="4"/>
      <c r="CQ71" s="4"/>
      <c r="CR71" s="4"/>
      <c r="CS71" s="4"/>
      <c r="CT71" s="4"/>
      <c r="CU71" s="4">
        <v>42000</v>
      </c>
      <c r="CV71" s="4"/>
      <c r="CW71" s="4"/>
      <c r="CX71" s="4"/>
      <c r="CY71" s="4"/>
      <c r="CZ71" s="4"/>
      <c r="DA71" s="4"/>
      <c r="DB71" s="4"/>
      <c r="DC71" s="4"/>
      <c r="DD71" s="4"/>
      <c r="DE71" s="4">
        <v>8</v>
      </c>
      <c r="DF71" s="4">
        <f t="shared" si="20"/>
        <v>5118516</v>
      </c>
      <c r="DG71" s="4">
        <f t="shared" si="21"/>
        <v>5118524</v>
      </c>
      <c r="DH71" s="4">
        <f t="shared" si="22"/>
        <v>2793128</v>
      </c>
      <c r="DI71" s="4">
        <f>VLOOKUP(A71,'[1]Combined_Merged google doc'!$B$2:$S$119,18,FALSE)</f>
        <v>425152</v>
      </c>
      <c r="DJ71" s="4">
        <f t="shared" si="23"/>
        <v>0</v>
      </c>
      <c r="DK71" s="4">
        <f t="shared" si="24"/>
        <v>45645</v>
      </c>
      <c r="DL71" s="4">
        <f t="shared" si="25"/>
        <v>379507</v>
      </c>
      <c r="DM71" s="9">
        <f t="shared" si="26"/>
        <v>0.89263839756134278</v>
      </c>
      <c r="DN71" s="4">
        <f>SUM(H71:Q71,S71:W71,Y71:AD71,AU71,AZ71:BA71,BK71:BL71,BP71:BQ71,BS71:BT71,BV71:BW71,BZ71:CD71,CF71,CH71:CO71,CR71:CT71,CV71,CX71:DD71)-DL71</f>
        <v>2816352</v>
      </c>
      <c r="DO71" s="4">
        <f t="shared" si="27"/>
        <v>1405738</v>
      </c>
      <c r="DP71" s="4">
        <f t="shared" si="28"/>
        <v>112569</v>
      </c>
      <c r="DQ71" s="4">
        <f t="shared" si="29"/>
        <v>170581</v>
      </c>
      <c r="DR71" s="4">
        <f t="shared" si="30"/>
        <v>0</v>
      </c>
      <c r="DS71" s="4">
        <f t="shared" si="19"/>
        <v>0</v>
      </c>
      <c r="DT71" s="4">
        <f t="shared" si="31"/>
        <v>0</v>
      </c>
      <c r="DU71" s="4">
        <f t="shared" si="32"/>
        <v>188124</v>
      </c>
      <c r="DV71" s="4">
        <f t="shared" si="33"/>
        <v>379507</v>
      </c>
      <c r="DW71" s="9">
        <f>DV71/DZ71</f>
        <v>0.89263839756134278</v>
      </c>
      <c r="DX71" s="4">
        <f t="shared" si="34"/>
        <v>0</v>
      </c>
      <c r="DY71" s="4">
        <f t="shared" si="35"/>
        <v>45645</v>
      </c>
      <c r="DZ71" s="4">
        <f t="shared" si="36"/>
        <v>425152</v>
      </c>
      <c r="EA71" s="4">
        <f>SUM(DN71:DY71)</f>
        <v>5118516.8926383974</v>
      </c>
      <c r="EB71" s="4"/>
      <c r="EC71" s="4">
        <f>SUM(DN71,DR71:DT71)</f>
        <v>2816352</v>
      </c>
      <c r="ED71" s="4">
        <f>EC71/E71</f>
        <v>9387.84</v>
      </c>
      <c r="EE71" s="4"/>
      <c r="EF71" s="4"/>
    </row>
    <row r="72" spans="1:136" x14ac:dyDescent="0.2">
      <c r="A72" s="7">
        <v>458</v>
      </c>
      <c r="B72" s="6" t="s">
        <v>303</v>
      </c>
      <c r="C72" t="s">
        <v>352</v>
      </c>
      <c r="D72">
        <v>5</v>
      </c>
      <c r="E72" s="10">
        <v>696</v>
      </c>
      <c r="F72" s="9">
        <v>0.38500000000000001</v>
      </c>
      <c r="G72">
        <v>268</v>
      </c>
      <c r="H72" s="4">
        <v>97639</v>
      </c>
      <c r="I72" s="4">
        <v>112569</v>
      </c>
      <c r="J72" s="4">
        <v>360017</v>
      </c>
      <c r="K72" s="4"/>
      <c r="L72" s="4">
        <v>381744</v>
      </c>
      <c r="M72" s="4">
        <v>90879</v>
      </c>
      <c r="N72" s="4">
        <v>67876</v>
      </c>
      <c r="O72" s="4">
        <v>86086</v>
      </c>
      <c r="P72" s="4">
        <v>56854</v>
      </c>
      <c r="Q72" s="4">
        <v>69509</v>
      </c>
      <c r="R72" s="4"/>
      <c r="S72" s="4">
        <v>78183</v>
      </c>
      <c r="T72" s="4">
        <v>60194</v>
      </c>
      <c r="U72" s="4">
        <v>303570</v>
      </c>
      <c r="V72" s="4">
        <v>112569</v>
      </c>
      <c r="W72" s="49"/>
      <c r="X72" s="4"/>
      <c r="Y72" s="4"/>
      <c r="Z72" s="4"/>
      <c r="AA72" s="4"/>
      <c r="AB72" s="4"/>
      <c r="AC72" s="4"/>
      <c r="AD72" s="4">
        <f>3275758-AE72</f>
        <v>3264501.0999999996</v>
      </c>
      <c r="AE72" s="4">
        <f>'pdf DetailxSch Pos'!AE72*'pdf DetailxSch Pos'!AE$123</f>
        <v>11256.90000000016</v>
      </c>
      <c r="AF72" s="4">
        <v>112569</v>
      </c>
      <c r="AG72" s="4">
        <v>225138</v>
      </c>
      <c r="AH72" s="4">
        <v>225138</v>
      </c>
      <c r="AI72" s="4"/>
      <c r="AJ72" s="4"/>
      <c r="AK72" s="4"/>
      <c r="AL72" s="4">
        <v>112569</v>
      </c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>
        <v>218214</v>
      </c>
      <c r="AX72" s="4">
        <v>3526</v>
      </c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>
        <v>43129</v>
      </c>
      <c r="BK72" s="4">
        <v>112569</v>
      </c>
      <c r="BL72" s="4">
        <v>112569</v>
      </c>
      <c r="BM72" s="4">
        <v>432918</v>
      </c>
      <c r="BN72" s="4"/>
      <c r="BO72" s="4">
        <v>125502</v>
      </c>
      <c r="BP72" s="4"/>
      <c r="BQ72" s="4"/>
      <c r="BR72" s="4"/>
      <c r="BS72" s="4"/>
      <c r="BT72" s="4"/>
      <c r="BU72" s="4">
        <v>355889</v>
      </c>
      <c r="BV72" s="4"/>
      <c r="BW72" s="4">
        <v>117087</v>
      </c>
      <c r="BX72" s="4"/>
      <c r="BY72" s="4">
        <v>5353</v>
      </c>
      <c r="BZ72" s="4">
        <v>20010</v>
      </c>
      <c r="CA72" s="4">
        <v>10440</v>
      </c>
      <c r="CB72" s="4">
        <v>10440</v>
      </c>
      <c r="CC72" s="4">
        <v>24012</v>
      </c>
      <c r="CD72" s="4">
        <v>13920</v>
      </c>
      <c r="CE72" s="4"/>
      <c r="CF72" s="4"/>
      <c r="CG72" s="4"/>
      <c r="CH72" s="4"/>
      <c r="CI72" s="4"/>
      <c r="CJ72" s="4"/>
      <c r="CK72" s="4"/>
      <c r="CL72" s="4"/>
      <c r="CM72" s="4">
        <v>69600</v>
      </c>
      <c r="CN72" s="4">
        <v>95730</v>
      </c>
      <c r="CO72" s="4">
        <v>17681</v>
      </c>
      <c r="CP72" s="4"/>
      <c r="CQ72" s="4">
        <v>1680585</v>
      </c>
      <c r="CR72" s="4"/>
      <c r="CS72" s="4"/>
      <c r="CT72" s="4"/>
      <c r="CU72" s="4">
        <v>3150</v>
      </c>
      <c r="CV72" s="4"/>
      <c r="CW72" s="4"/>
      <c r="CX72" s="4">
        <v>112569</v>
      </c>
      <c r="CY72" s="4"/>
      <c r="CZ72" s="4"/>
      <c r="DA72" s="4"/>
      <c r="DB72" s="4"/>
      <c r="DC72" s="4"/>
      <c r="DD72" s="4"/>
      <c r="DE72" s="4">
        <v>112579</v>
      </c>
      <c r="DF72" s="4">
        <f t="shared" si="20"/>
        <v>9413754</v>
      </c>
      <c r="DG72" s="4">
        <f t="shared" si="21"/>
        <v>9526333</v>
      </c>
      <c r="DH72" s="4">
        <f t="shared" si="22"/>
        <v>5191732.0999999996</v>
      </c>
      <c r="DI72" s="4">
        <f>VLOOKUP(A72,'[1]Combined_Merged google doc'!$B$2:$S$119,18,FALSE)</f>
        <v>626048</v>
      </c>
      <c r="DJ72" s="4">
        <f t="shared" si="23"/>
        <v>0</v>
      </c>
      <c r="DK72" s="4">
        <f t="shared" si="24"/>
        <v>621308.90000000014</v>
      </c>
      <c r="DL72" s="4">
        <f t="shared" si="25"/>
        <v>4739.0999999998603</v>
      </c>
      <c r="DM72" s="63" t="s">
        <v>348</v>
      </c>
      <c r="DN72" s="4">
        <f>SUM(H72:Q72,S72:W72,Y72:AD72,AU72,AZ72:BA72,BK72:BL72,BP72:BQ72,BS72:BT72,BV72:BW72,BZ72:CD72,CF72,CH72:CO72,CR72:CT72,CV72,CX72:DD72)-DL72</f>
        <v>5854078</v>
      </c>
      <c r="DO72" s="4">
        <f t="shared" si="27"/>
        <v>562845</v>
      </c>
      <c r="DP72" s="4">
        <f t="shared" si="28"/>
        <v>112569</v>
      </c>
      <c r="DQ72" s="4">
        <f t="shared" si="29"/>
        <v>221740</v>
      </c>
      <c r="DR72" s="4">
        <f t="shared" si="30"/>
        <v>1680585</v>
      </c>
      <c r="DS72" s="4">
        <f t="shared" si="19"/>
        <v>0</v>
      </c>
      <c r="DT72" s="4">
        <f t="shared" si="31"/>
        <v>0</v>
      </c>
      <c r="DU72" s="4">
        <f t="shared" si="32"/>
        <v>355889</v>
      </c>
      <c r="DV72" s="4">
        <f t="shared" si="33"/>
        <v>4739.0999999998603</v>
      </c>
      <c r="DW72" s="9">
        <f>DV72/DZ72</f>
        <v>7.5698668472702737E-3</v>
      </c>
      <c r="DX72" s="4">
        <f t="shared" si="34"/>
        <v>0</v>
      </c>
      <c r="DY72" s="4">
        <f t="shared" si="35"/>
        <v>621308.90000000014</v>
      </c>
      <c r="DZ72" s="4">
        <f t="shared" si="36"/>
        <v>626048</v>
      </c>
      <c r="EA72" s="4">
        <f>SUM(DN72:DY72)</f>
        <v>9413754.0075698663</v>
      </c>
      <c r="EB72" s="4"/>
      <c r="EC72" s="4">
        <f>SUM(DN72,DR72:DT72)</f>
        <v>7534663</v>
      </c>
      <c r="ED72" s="4">
        <f>EC72/E72</f>
        <v>10825.665229885057</v>
      </c>
      <c r="EE72" s="4"/>
      <c r="EF72" s="4"/>
    </row>
    <row r="73" spans="1:136" x14ac:dyDescent="0.2">
      <c r="A73" s="7" t="s">
        <v>348</v>
      </c>
      <c r="B73" s="6" t="s">
        <v>87</v>
      </c>
      <c r="C73" t="s">
        <v>351</v>
      </c>
      <c r="D73">
        <v>4</v>
      </c>
      <c r="E73" s="10">
        <v>73</v>
      </c>
      <c r="F73" s="9">
        <v>0.50700000000000001</v>
      </c>
      <c r="G73">
        <v>37</v>
      </c>
      <c r="H73" s="4">
        <v>195277</v>
      </c>
      <c r="I73" s="4">
        <v>112569</v>
      </c>
      <c r="J73" s="4"/>
      <c r="K73" s="4"/>
      <c r="L73" s="4"/>
      <c r="M73" s="4">
        <v>45440</v>
      </c>
      <c r="N73" s="4">
        <v>67876</v>
      </c>
      <c r="O73" s="4"/>
      <c r="P73" s="4"/>
      <c r="Q73" s="4"/>
      <c r="R73" s="4"/>
      <c r="S73" s="4">
        <v>78183</v>
      </c>
      <c r="T73" s="4">
        <v>60194</v>
      </c>
      <c r="U73" s="4">
        <v>50595</v>
      </c>
      <c r="V73" s="4">
        <v>56285</v>
      </c>
      <c r="W73" s="49">
        <v>337707</v>
      </c>
      <c r="X73" s="4"/>
      <c r="Y73" s="4">
        <v>225138</v>
      </c>
      <c r="Z73" s="4"/>
      <c r="AA73" s="4">
        <v>225138</v>
      </c>
      <c r="AB73" s="4">
        <v>149952</v>
      </c>
      <c r="AC73" s="4"/>
      <c r="AD73" s="4"/>
      <c r="AE73" s="4"/>
      <c r="AF73" s="4"/>
      <c r="AG73" s="4"/>
      <c r="AH73" s="4">
        <v>450276</v>
      </c>
      <c r="AI73" s="4">
        <v>112464</v>
      </c>
      <c r="AJ73" s="4"/>
      <c r="AK73" s="4"/>
      <c r="AL73" s="4"/>
      <c r="AM73" s="4">
        <v>40525</v>
      </c>
      <c r="AN73" s="4"/>
      <c r="AO73" s="4"/>
      <c r="AP73" s="4"/>
      <c r="AQ73" s="4"/>
      <c r="AR73" s="4"/>
      <c r="AS73" s="4"/>
      <c r="AT73" s="4"/>
      <c r="AU73" s="4"/>
      <c r="AV73" s="4"/>
      <c r="AW73" s="4">
        <v>14028</v>
      </c>
      <c r="AX73" s="4">
        <v>227</v>
      </c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>
        <v>55922</v>
      </c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>
        <v>48100</v>
      </c>
      <c r="CN73" s="4">
        <v>35966</v>
      </c>
      <c r="CO73" s="4"/>
      <c r="CP73" s="4"/>
      <c r="CQ73" s="4"/>
      <c r="CR73" s="4"/>
      <c r="CS73" s="4"/>
      <c r="CT73" s="4"/>
      <c r="CU73" s="4">
        <v>4322</v>
      </c>
      <c r="CV73" s="4"/>
      <c r="CW73" s="4"/>
      <c r="CX73" s="4"/>
      <c r="CY73" s="4"/>
      <c r="CZ73" s="4"/>
      <c r="DA73" s="4"/>
      <c r="DB73" s="4"/>
      <c r="DC73" s="4"/>
      <c r="DD73" s="4"/>
      <c r="DE73" s="4">
        <v>-223879</v>
      </c>
      <c r="DF73" s="4">
        <f t="shared" si="20"/>
        <v>2366184</v>
      </c>
      <c r="DG73" s="4">
        <f t="shared" si="21"/>
        <v>2142305</v>
      </c>
      <c r="DH73" s="4">
        <f t="shared" si="22"/>
        <v>1443163</v>
      </c>
      <c r="DI73" s="63" t="s">
        <v>348</v>
      </c>
      <c r="DJ73" s="4">
        <f t="shared" si="23"/>
        <v>0</v>
      </c>
      <c r="DK73" s="4">
        <f t="shared" si="24"/>
        <v>4322</v>
      </c>
      <c r="DL73" s="63" t="s">
        <v>348</v>
      </c>
      <c r="DM73" s="63" t="s">
        <v>348</v>
      </c>
      <c r="DN73" s="63" t="s">
        <v>348</v>
      </c>
      <c r="DO73" s="4">
        <f t="shared" si="27"/>
        <v>562740</v>
      </c>
      <c r="DP73" s="4">
        <f t="shared" si="28"/>
        <v>40525</v>
      </c>
      <c r="DQ73" s="4">
        <f t="shared" si="29"/>
        <v>14255</v>
      </c>
      <c r="DR73" s="4">
        <f t="shared" si="30"/>
        <v>0</v>
      </c>
      <c r="DS73" s="4">
        <f t="shared" si="19"/>
        <v>0</v>
      </c>
      <c r="DT73" s="4">
        <f t="shared" si="31"/>
        <v>0</v>
      </c>
      <c r="DU73" s="4">
        <f t="shared" si="32"/>
        <v>55922</v>
      </c>
      <c r="DV73" s="62"/>
      <c r="DW73" s="63" t="s">
        <v>348</v>
      </c>
      <c r="DX73" s="4">
        <f t="shared" si="34"/>
        <v>0</v>
      </c>
      <c r="DY73" s="4">
        <f t="shared" si="35"/>
        <v>4322</v>
      </c>
      <c r="DZ73" s="4">
        <f t="shared" si="36"/>
        <v>4322</v>
      </c>
      <c r="EA73" s="4">
        <f>SUM(DN73:DY73)</f>
        <v>677764</v>
      </c>
      <c r="EB73" s="4"/>
      <c r="EC73" s="4">
        <f>SUM(DN73,DR73:DT73)</f>
        <v>0</v>
      </c>
      <c r="ED73" s="4">
        <f>EC73/E73</f>
        <v>0</v>
      </c>
      <c r="EE73" s="4"/>
      <c r="EF73" s="4"/>
    </row>
    <row r="74" spans="1:136" x14ac:dyDescent="0.2">
      <c r="A74" s="7">
        <v>280</v>
      </c>
      <c r="B74" s="6" t="s">
        <v>304</v>
      </c>
      <c r="C74" t="s">
        <v>351</v>
      </c>
      <c r="D74">
        <v>6</v>
      </c>
      <c r="E74" s="10">
        <v>418</v>
      </c>
      <c r="F74" s="9">
        <v>0.63900000000000001</v>
      </c>
      <c r="G74">
        <v>267</v>
      </c>
      <c r="H74" s="4">
        <v>195277</v>
      </c>
      <c r="I74" s="4">
        <v>112569</v>
      </c>
      <c r="J74" s="4">
        <v>156529</v>
      </c>
      <c r="K74" s="4"/>
      <c r="L74" s="4"/>
      <c r="M74" s="4">
        <v>90879</v>
      </c>
      <c r="N74" s="4">
        <v>67876</v>
      </c>
      <c r="O74" s="4">
        <v>50639</v>
      </c>
      <c r="P74" s="4"/>
      <c r="Q74" s="4"/>
      <c r="R74" s="4"/>
      <c r="S74" s="4">
        <v>78183</v>
      </c>
      <c r="T74" s="4">
        <v>60194</v>
      </c>
      <c r="U74" s="4">
        <v>101190</v>
      </c>
      <c r="V74" s="4">
        <v>112569</v>
      </c>
      <c r="W74" s="49">
        <f>844268-X74</f>
        <v>506561</v>
      </c>
      <c r="X74" s="4">
        <v>337707</v>
      </c>
      <c r="Y74" s="4">
        <v>337707</v>
      </c>
      <c r="Z74" s="4">
        <v>112569</v>
      </c>
      <c r="AA74" s="4">
        <v>450276</v>
      </c>
      <c r="AB74" s="4">
        <v>299904</v>
      </c>
      <c r="AC74" s="4">
        <v>112464</v>
      </c>
      <c r="AD74" s="4">
        <v>1688535</v>
      </c>
      <c r="AE74" s="4"/>
      <c r="AF74" s="4">
        <v>112569</v>
      </c>
      <c r="AG74" s="4">
        <v>225138</v>
      </c>
      <c r="AH74" s="4">
        <v>900552</v>
      </c>
      <c r="AI74" s="4">
        <v>187440</v>
      </c>
      <c r="AJ74" s="4"/>
      <c r="AK74" s="4"/>
      <c r="AL74" s="4">
        <v>112569</v>
      </c>
      <c r="AM74" s="4"/>
      <c r="AN74" s="4"/>
      <c r="AO74" s="4"/>
      <c r="AP74" s="4"/>
      <c r="AQ74" s="4">
        <v>40800</v>
      </c>
      <c r="AR74" s="4">
        <v>40800</v>
      </c>
      <c r="AS74" s="4">
        <v>10200</v>
      </c>
      <c r="AT74" s="4"/>
      <c r="AU74" s="4"/>
      <c r="AV74" s="4"/>
      <c r="AW74" s="4">
        <v>186520</v>
      </c>
      <c r="AX74" s="4">
        <v>3014</v>
      </c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>
        <v>111844</v>
      </c>
      <c r="BV74" s="4"/>
      <c r="BW74" s="4"/>
      <c r="BX74" s="4"/>
      <c r="BY74" s="4">
        <v>5350</v>
      </c>
      <c r="BZ74" s="4">
        <v>2404</v>
      </c>
      <c r="CA74" s="4">
        <v>2090</v>
      </c>
      <c r="CB74" s="4">
        <v>2090</v>
      </c>
      <c r="CC74" s="4">
        <v>2404</v>
      </c>
      <c r="CD74" s="4">
        <v>8360</v>
      </c>
      <c r="CE74" s="4"/>
      <c r="CF74" s="4"/>
      <c r="CG74" s="4"/>
      <c r="CH74" s="4"/>
      <c r="CI74" s="4"/>
      <c r="CJ74" s="4"/>
      <c r="CK74" s="4"/>
      <c r="CL74" s="4"/>
      <c r="CM74" s="4">
        <v>41800</v>
      </c>
      <c r="CN74" s="4">
        <v>103200</v>
      </c>
      <c r="CO74" s="4">
        <v>5378</v>
      </c>
      <c r="CP74" s="4"/>
      <c r="CQ74" s="4"/>
      <c r="CR74" s="4"/>
      <c r="CS74" s="4"/>
      <c r="CT74" s="4"/>
      <c r="CU74" s="4">
        <v>23725</v>
      </c>
      <c r="CV74" s="4"/>
      <c r="CW74" s="4"/>
      <c r="CX74" s="4"/>
      <c r="CY74" s="4"/>
      <c r="CZ74" s="4"/>
      <c r="DA74" s="4"/>
      <c r="DB74" s="4"/>
      <c r="DC74" s="4"/>
      <c r="DD74" s="4"/>
      <c r="DE74" s="4">
        <v>8</v>
      </c>
      <c r="DF74" s="4">
        <f t="shared" si="20"/>
        <v>6999875</v>
      </c>
      <c r="DG74" s="4">
        <f t="shared" si="21"/>
        <v>6999883</v>
      </c>
      <c r="DH74" s="4">
        <f t="shared" si="22"/>
        <v>4349511</v>
      </c>
      <c r="DI74" s="4">
        <f>VLOOKUP(A74,'[1]Combined_Merged google doc'!$B$2:$S$119,18,FALSE)</f>
        <v>623712</v>
      </c>
      <c r="DJ74" s="4">
        <f t="shared" si="23"/>
        <v>91800</v>
      </c>
      <c r="DK74" s="4">
        <f t="shared" si="24"/>
        <v>366782</v>
      </c>
      <c r="DL74" s="4">
        <f t="shared" si="25"/>
        <v>165130</v>
      </c>
      <c r="DM74" s="9">
        <f t="shared" si="26"/>
        <v>0.2647536042275922</v>
      </c>
      <c r="DN74" s="4">
        <f>SUM(H74:Q74,S74:W74,Y74:AD74,AU74,AZ74:BA74,BK74:BL74,BP74:BQ74,BS74:BT74,BV74:BW74,BZ74:CD74,CF74,CH74:CO74,CR74:CT74,CV74,CX74:DD74)-DL74</f>
        <v>4536517</v>
      </c>
      <c r="DO74" s="4">
        <f t="shared" si="27"/>
        <v>1425699</v>
      </c>
      <c r="DP74" s="4">
        <f t="shared" si="28"/>
        <v>112569</v>
      </c>
      <c r="DQ74" s="4">
        <f t="shared" si="29"/>
        <v>189534</v>
      </c>
      <c r="DR74" s="4">
        <f t="shared" si="30"/>
        <v>0</v>
      </c>
      <c r="DS74" s="4">
        <f t="shared" si="19"/>
        <v>0</v>
      </c>
      <c r="DT74" s="4">
        <f t="shared" si="31"/>
        <v>0</v>
      </c>
      <c r="DU74" s="4">
        <f t="shared" si="32"/>
        <v>111844</v>
      </c>
      <c r="DV74" s="4">
        <f t="shared" si="33"/>
        <v>165130</v>
      </c>
      <c r="DW74" s="9">
        <f>DV74/DZ74</f>
        <v>0.2647536042275922</v>
      </c>
      <c r="DX74" s="4">
        <f t="shared" si="34"/>
        <v>91800</v>
      </c>
      <c r="DY74" s="4">
        <f t="shared" si="35"/>
        <v>366782</v>
      </c>
      <c r="DZ74" s="4">
        <f t="shared" si="36"/>
        <v>623712</v>
      </c>
      <c r="EA74" s="4">
        <f>SUM(DN74:DY74)</f>
        <v>6999875.2647536043</v>
      </c>
      <c r="EB74" s="4"/>
      <c r="EC74" s="4">
        <f>SUM(DN74,DR74:DT74)</f>
        <v>4536517</v>
      </c>
      <c r="ED74" s="4">
        <f>EC74/E74</f>
        <v>10852.911483253589</v>
      </c>
      <c r="EE74" s="4"/>
      <c r="EF74" s="4"/>
    </row>
    <row r="75" spans="1:136" x14ac:dyDescent="0.2">
      <c r="A75" s="7">
        <v>285</v>
      </c>
      <c r="B75" s="6" t="s">
        <v>305</v>
      </c>
      <c r="C75" t="s">
        <v>351</v>
      </c>
      <c r="D75">
        <v>8</v>
      </c>
      <c r="E75" s="10">
        <v>238</v>
      </c>
      <c r="F75" s="9">
        <v>0.90800000000000003</v>
      </c>
      <c r="G75">
        <v>216</v>
      </c>
      <c r="H75" s="4">
        <v>195277</v>
      </c>
      <c r="I75" s="4">
        <v>112569</v>
      </c>
      <c r="J75" s="4"/>
      <c r="K75" s="4"/>
      <c r="L75" s="4"/>
      <c r="M75" s="4">
        <v>45440</v>
      </c>
      <c r="N75" s="4">
        <v>67876</v>
      </c>
      <c r="O75" s="4"/>
      <c r="P75" s="4"/>
      <c r="Q75" s="4"/>
      <c r="R75" s="4"/>
      <c r="S75" s="4">
        <v>78183</v>
      </c>
      <c r="T75" s="4">
        <v>60194</v>
      </c>
      <c r="U75" s="4">
        <v>50595</v>
      </c>
      <c r="V75" s="4">
        <v>56285</v>
      </c>
      <c r="W75" s="49">
        <v>337707</v>
      </c>
      <c r="X75" s="4"/>
      <c r="Y75" s="4">
        <v>225138</v>
      </c>
      <c r="Z75" s="4">
        <v>112569</v>
      </c>
      <c r="AA75" s="4">
        <v>225138</v>
      </c>
      <c r="AB75" s="4">
        <v>187440</v>
      </c>
      <c r="AC75" s="4">
        <v>74976</v>
      </c>
      <c r="AD75" s="4">
        <v>1013121</v>
      </c>
      <c r="AE75" s="4"/>
      <c r="AF75" s="4">
        <v>112569</v>
      </c>
      <c r="AG75" s="4">
        <v>112569</v>
      </c>
      <c r="AH75" s="4">
        <v>562845</v>
      </c>
      <c r="AI75" s="4">
        <v>37488</v>
      </c>
      <c r="AJ75" s="4"/>
      <c r="AK75" s="4"/>
      <c r="AL75" s="4"/>
      <c r="AM75" s="4">
        <v>5628</v>
      </c>
      <c r="AN75" s="4"/>
      <c r="AO75" s="4"/>
      <c r="AP75" s="4"/>
      <c r="AQ75" s="4">
        <v>34000</v>
      </c>
      <c r="AR75" s="4">
        <v>34000</v>
      </c>
      <c r="AS75" s="4">
        <v>10200</v>
      </c>
      <c r="AT75" s="4"/>
      <c r="AU75" s="4"/>
      <c r="AV75" s="4"/>
      <c r="AW75" s="4">
        <v>106200</v>
      </c>
      <c r="AX75" s="4">
        <v>1716</v>
      </c>
      <c r="AY75" s="4"/>
      <c r="AZ75" s="4"/>
      <c r="BA75" s="4"/>
      <c r="BB75" s="4"/>
      <c r="BC75" s="4"/>
      <c r="BD75" s="4">
        <v>112569</v>
      </c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>
        <v>111844</v>
      </c>
      <c r="BV75" s="4"/>
      <c r="BW75" s="4"/>
      <c r="BX75" s="4">
        <v>75000</v>
      </c>
      <c r="BY75" s="4">
        <v>8692</v>
      </c>
      <c r="BZ75" s="4">
        <v>1369</v>
      </c>
      <c r="CA75" s="4">
        <v>1190</v>
      </c>
      <c r="CB75" s="4">
        <v>1190</v>
      </c>
      <c r="CC75" s="4">
        <v>1369</v>
      </c>
      <c r="CD75" s="4">
        <v>4760</v>
      </c>
      <c r="CE75" s="4"/>
      <c r="CF75" s="4"/>
      <c r="CG75" s="4"/>
      <c r="CH75" s="4"/>
      <c r="CI75" s="4"/>
      <c r="CJ75" s="4"/>
      <c r="CK75" s="4"/>
      <c r="CL75" s="4"/>
      <c r="CM75" s="4">
        <v>23800</v>
      </c>
      <c r="CN75" s="4">
        <v>59137</v>
      </c>
      <c r="CO75" s="4">
        <v>4928</v>
      </c>
      <c r="CP75" s="4"/>
      <c r="CQ75" s="4"/>
      <c r="CR75" s="4"/>
      <c r="CS75" s="4"/>
      <c r="CT75" s="4"/>
      <c r="CU75" s="4">
        <v>31850</v>
      </c>
      <c r="CV75" s="4"/>
      <c r="CW75" s="4">
        <v>486950</v>
      </c>
      <c r="CX75" s="4">
        <v>112569</v>
      </c>
      <c r="CY75" s="4"/>
      <c r="CZ75" s="4"/>
      <c r="DA75" s="4"/>
      <c r="DB75" s="4"/>
      <c r="DC75" s="4"/>
      <c r="DD75" s="4"/>
      <c r="DE75" s="4">
        <v>112062</v>
      </c>
      <c r="DF75" s="4">
        <f t="shared" si="20"/>
        <v>4896940</v>
      </c>
      <c r="DG75" s="4">
        <f t="shared" si="21"/>
        <v>5009002</v>
      </c>
      <c r="DH75" s="4">
        <f t="shared" si="22"/>
        <v>2694994</v>
      </c>
      <c r="DI75" s="4">
        <f>VLOOKUP(A75,'[1]Combined_Merged google doc'!$B$2:$S$119,18,FALSE)</f>
        <v>506912</v>
      </c>
      <c r="DJ75" s="4">
        <f t="shared" si="23"/>
        <v>78200</v>
      </c>
      <c r="DK75" s="4">
        <f t="shared" si="24"/>
        <v>153111</v>
      </c>
      <c r="DL75" s="4">
        <f t="shared" si="25"/>
        <v>275601</v>
      </c>
      <c r="DM75" s="9">
        <f t="shared" si="26"/>
        <v>0.54368608358058201</v>
      </c>
      <c r="DN75" s="4">
        <f>SUM(H75:Q75,S75:W75,Y75:AD75,AU75,AZ75:BA75,BK75:BL75,BP75:BQ75,BS75:BT75,BV75:BW75,BZ75:CD75,CF75,CH75:CO75,CR75:CT75,CV75,CX75:DD75)-DL75</f>
        <v>2777219</v>
      </c>
      <c r="DO75" s="4">
        <f t="shared" si="27"/>
        <v>825471</v>
      </c>
      <c r="DP75" s="4">
        <f t="shared" si="28"/>
        <v>5628</v>
      </c>
      <c r="DQ75" s="4">
        <f t="shared" si="29"/>
        <v>182916</v>
      </c>
      <c r="DR75" s="4">
        <f t="shared" si="30"/>
        <v>0</v>
      </c>
      <c r="DS75" s="4">
        <f t="shared" si="19"/>
        <v>0</v>
      </c>
      <c r="DT75" s="4">
        <f t="shared" si="31"/>
        <v>486950</v>
      </c>
      <c r="DU75" s="4">
        <f t="shared" si="32"/>
        <v>111844</v>
      </c>
      <c r="DV75" s="4">
        <f t="shared" si="33"/>
        <v>275601</v>
      </c>
      <c r="DW75" s="9">
        <f>DV75/DZ75</f>
        <v>0.54368608358058201</v>
      </c>
      <c r="DX75" s="4">
        <f t="shared" si="34"/>
        <v>78200</v>
      </c>
      <c r="DY75" s="4">
        <f t="shared" si="35"/>
        <v>153111</v>
      </c>
      <c r="DZ75" s="4">
        <f t="shared" si="36"/>
        <v>506912</v>
      </c>
      <c r="EA75" s="4">
        <f>SUM(DN75:DY75)</f>
        <v>4896940.5436860835</v>
      </c>
      <c r="EB75" s="4"/>
      <c r="EC75" s="4">
        <f>SUM(DN75,DR75:DT75)</f>
        <v>3264169</v>
      </c>
      <c r="ED75" s="4">
        <f>EC75/E75</f>
        <v>13714.995798319327</v>
      </c>
      <c r="EE75" s="4"/>
      <c r="EF75" s="4"/>
    </row>
    <row r="76" spans="1:136" x14ac:dyDescent="0.2">
      <c r="A76" s="7">
        <v>287</v>
      </c>
      <c r="B76" s="6" t="s">
        <v>306</v>
      </c>
      <c r="C76" t="s">
        <v>351</v>
      </c>
      <c r="D76">
        <v>3</v>
      </c>
      <c r="E76" s="10">
        <v>614</v>
      </c>
      <c r="F76" s="9">
        <v>5.5E-2</v>
      </c>
      <c r="G76">
        <v>34</v>
      </c>
      <c r="H76" s="4">
        <v>195277</v>
      </c>
      <c r="I76" s="4">
        <v>112569</v>
      </c>
      <c r="J76" s="4">
        <v>234794</v>
      </c>
      <c r="K76" s="4"/>
      <c r="L76" s="4"/>
      <c r="M76" s="4">
        <v>90879</v>
      </c>
      <c r="N76" s="4">
        <v>67876</v>
      </c>
      <c r="O76" s="4">
        <v>75959</v>
      </c>
      <c r="P76" s="4"/>
      <c r="Q76" s="4"/>
      <c r="R76" s="4"/>
      <c r="S76" s="4">
        <v>78183</v>
      </c>
      <c r="T76" s="4">
        <v>60194</v>
      </c>
      <c r="U76" s="4">
        <v>202380</v>
      </c>
      <c r="V76" s="4">
        <v>112569</v>
      </c>
      <c r="W76" s="49">
        <v>619130</v>
      </c>
      <c r="X76" s="4"/>
      <c r="Y76" s="4"/>
      <c r="Z76" s="4"/>
      <c r="AA76" s="4">
        <v>337707</v>
      </c>
      <c r="AB76" s="4">
        <v>112464</v>
      </c>
      <c r="AC76" s="4">
        <v>149952</v>
      </c>
      <c r="AD76" s="4">
        <v>2814225</v>
      </c>
      <c r="AE76" s="4"/>
      <c r="AF76" s="4">
        <v>112569</v>
      </c>
      <c r="AG76" s="4">
        <v>112569</v>
      </c>
      <c r="AH76" s="4">
        <v>900552</v>
      </c>
      <c r="AI76" s="4">
        <v>149952</v>
      </c>
      <c r="AJ76" s="4"/>
      <c r="AK76" s="4"/>
      <c r="AL76" s="4">
        <v>450276</v>
      </c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>
        <v>15350</v>
      </c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>
        <v>111844</v>
      </c>
      <c r="BV76" s="4"/>
      <c r="BW76" s="4"/>
      <c r="BX76" s="4"/>
      <c r="BY76" s="4"/>
      <c r="BZ76" s="4">
        <v>3531</v>
      </c>
      <c r="CA76" s="4">
        <v>3070</v>
      </c>
      <c r="CB76" s="4">
        <v>3070</v>
      </c>
      <c r="CC76" s="4">
        <v>3531</v>
      </c>
      <c r="CD76" s="4">
        <v>12280</v>
      </c>
      <c r="CE76" s="4"/>
      <c r="CF76" s="4"/>
      <c r="CG76" s="4"/>
      <c r="CH76" s="4"/>
      <c r="CI76" s="4"/>
      <c r="CJ76" s="4"/>
      <c r="CK76" s="4"/>
      <c r="CL76" s="4"/>
      <c r="CM76" s="4">
        <v>61400</v>
      </c>
      <c r="CN76" s="4">
        <v>112540</v>
      </c>
      <c r="CO76" s="4">
        <v>7082</v>
      </c>
      <c r="CP76" s="4"/>
      <c r="CQ76" s="4"/>
      <c r="CR76" s="4"/>
      <c r="CS76" s="4"/>
      <c r="CT76" s="4"/>
      <c r="CU76" s="4">
        <v>5600</v>
      </c>
      <c r="CV76" s="4"/>
      <c r="CW76" s="4"/>
      <c r="CX76" s="4"/>
      <c r="CY76" s="4"/>
      <c r="CZ76" s="4"/>
      <c r="DA76" s="4"/>
      <c r="DB76" s="4"/>
      <c r="DC76" s="4"/>
      <c r="DD76" s="4"/>
      <c r="DE76" s="4">
        <v>10</v>
      </c>
      <c r="DF76" s="4">
        <f t="shared" si="20"/>
        <v>7329374</v>
      </c>
      <c r="DG76" s="4">
        <f t="shared" si="21"/>
        <v>7329384</v>
      </c>
      <c r="DH76" s="4">
        <f t="shared" si="22"/>
        <v>5017336</v>
      </c>
      <c r="DI76" s="4">
        <f>VLOOKUP(A76,'[1]Combined_Merged google doc'!$B$2:$S$119,18,FALSE)</f>
        <v>79424</v>
      </c>
      <c r="DJ76" s="4">
        <f t="shared" si="23"/>
        <v>0</v>
      </c>
      <c r="DK76" s="4">
        <f t="shared" si="24"/>
        <v>5600</v>
      </c>
      <c r="DL76" s="4">
        <f t="shared" si="25"/>
        <v>73824</v>
      </c>
      <c r="DM76" s="9">
        <f t="shared" si="26"/>
        <v>0.92949234488315879</v>
      </c>
      <c r="DN76" s="4">
        <f>SUM(H76:Q76,S76:W76,Y76:AD76,AU76,AZ76:BA76,BK76:BL76,BP76:BQ76,BS76:BT76,BV76:BW76,BZ76:CD76,CF76,CH76:CO76,CR76:CT76,CV76,CX76:DD76)-DL76</f>
        <v>5396838</v>
      </c>
      <c r="DO76" s="4">
        <f t="shared" si="27"/>
        <v>1275642</v>
      </c>
      <c r="DP76" s="4">
        <f t="shared" si="28"/>
        <v>450276</v>
      </c>
      <c r="DQ76" s="4">
        <f t="shared" si="29"/>
        <v>15350</v>
      </c>
      <c r="DR76" s="4">
        <f t="shared" si="30"/>
        <v>0</v>
      </c>
      <c r="DS76" s="4">
        <f t="shared" si="19"/>
        <v>0</v>
      </c>
      <c r="DT76" s="4">
        <f t="shared" si="31"/>
        <v>0</v>
      </c>
      <c r="DU76" s="4">
        <f t="shared" si="32"/>
        <v>111844</v>
      </c>
      <c r="DV76" s="4">
        <f t="shared" si="33"/>
        <v>73824</v>
      </c>
      <c r="DW76" s="9">
        <f>DV76/DZ76</f>
        <v>0.92949234488315879</v>
      </c>
      <c r="DX76" s="4">
        <f t="shared" si="34"/>
        <v>0</v>
      </c>
      <c r="DY76" s="4">
        <f t="shared" si="35"/>
        <v>5600</v>
      </c>
      <c r="DZ76" s="4">
        <f t="shared" si="36"/>
        <v>79424</v>
      </c>
      <c r="EA76" s="4">
        <f>SUM(DN76:DY76)</f>
        <v>7329374.9294923451</v>
      </c>
      <c r="EB76" s="4"/>
      <c r="EC76" s="4">
        <f>SUM(DN76,DR76:DT76)</f>
        <v>5396838</v>
      </c>
      <c r="ED76" s="4">
        <f>EC76/E76</f>
        <v>8789.6384364820842</v>
      </c>
      <c r="EE76" s="4"/>
      <c r="EF76" s="4"/>
    </row>
    <row r="77" spans="1:136" x14ac:dyDescent="0.2">
      <c r="A77" s="7">
        <v>288</v>
      </c>
      <c r="B77" s="6" t="s">
        <v>307</v>
      </c>
      <c r="C77" t="s">
        <v>351</v>
      </c>
      <c r="D77">
        <v>7</v>
      </c>
      <c r="E77" s="10">
        <v>326</v>
      </c>
      <c r="F77" s="9">
        <v>0.755</v>
      </c>
      <c r="G77">
        <v>246</v>
      </c>
      <c r="H77" s="4">
        <v>195277</v>
      </c>
      <c r="I77" s="4">
        <v>112569</v>
      </c>
      <c r="J77" s="4">
        <v>125223</v>
      </c>
      <c r="K77" s="4"/>
      <c r="L77" s="4"/>
      <c r="M77" s="4">
        <v>90879</v>
      </c>
      <c r="N77" s="4">
        <v>67876</v>
      </c>
      <c r="O77" s="4"/>
      <c r="P77" s="4"/>
      <c r="Q77" s="4"/>
      <c r="R77" s="4"/>
      <c r="S77" s="4">
        <v>78183</v>
      </c>
      <c r="T77" s="4">
        <v>60194</v>
      </c>
      <c r="U77" s="4">
        <v>101190</v>
      </c>
      <c r="V77" s="4">
        <v>112569</v>
      </c>
      <c r="W77" s="49">
        <f>450276-X77</f>
        <v>337707</v>
      </c>
      <c r="X77" s="4">
        <v>112569</v>
      </c>
      <c r="Y77" s="4"/>
      <c r="Z77" s="4">
        <v>675414</v>
      </c>
      <c r="AA77" s="4"/>
      <c r="AB77" s="4">
        <v>224928</v>
      </c>
      <c r="AC77" s="4">
        <v>74976</v>
      </c>
      <c r="AD77" s="4">
        <v>1350828</v>
      </c>
      <c r="AE77" s="4"/>
      <c r="AF77" s="4">
        <v>112569</v>
      </c>
      <c r="AG77" s="4">
        <v>112569</v>
      </c>
      <c r="AH77" s="4">
        <v>562845</v>
      </c>
      <c r="AI77" s="4">
        <v>37488</v>
      </c>
      <c r="AJ77" s="4"/>
      <c r="AK77" s="4"/>
      <c r="AL77" s="4">
        <v>225138</v>
      </c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>
        <v>145470</v>
      </c>
      <c r="AX77" s="4">
        <v>2350</v>
      </c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>
        <v>55922</v>
      </c>
      <c r="BV77" s="4"/>
      <c r="BW77" s="4"/>
      <c r="BX77" s="4"/>
      <c r="BY77" s="4">
        <v>9883</v>
      </c>
      <c r="BZ77" s="4">
        <v>1875</v>
      </c>
      <c r="CA77" s="4">
        <v>1630</v>
      </c>
      <c r="CB77" s="4">
        <v>1630</v>
      </c>
      <c r="CC77" s="4">
        <v>1875</v>
      </c>
      <c r="CD77" s="4">
        <v>6520</v>
      </c>
      <c r="CE77" s="4"/>
      <c r="CF77" s="4"/>
      <c r="CG77" s="4"/>
      <c r="CH77" s="4"/>
      <c r="CI77" s="4"/>
      <c r="CJ77" s="4"/>
      <c r="CK77" s="4"/>
      <c r="CL77" s="4"/>
      <c r="CM77" s="4">
        <v>32600</v>
      </c>
      <c r="CN77" s="4">
        <v>153626</v>
      </c>
      <c r="CO77" s="4">
        <v>5875</v>
      </c>
      <c r="CP77" s="4"/>
      <c r="CQ77" s="4"/>
      <c r="CR77" s="4"/>
      <c r="CS77" s="4"/>
      <c r="CT77" s="4"/>
      <c r="CU77" s="4">
        <v>29250</v>
      </c>
      <c r="CV77" s="4"/>
      <c r="CW77" s="4"/>
      <c r="CX77" s="4"/>
      <c r="CY77" s="4"/>
      <c r="CZ77" s="4"/>
      <c r="DA77" s="4"/>
      <c r="DB77" s="4"/>
      <c r="DC77" s="4"/>
      <c r="DD77" s="4"/>
      <c r="DE77" s="38">
        <v>-752219</v>
      </c>
      <c r="DF77" s="4">
        <f t="shared" si="20"/>
        <v>5219497</v>
      </c>
      <c r="DG77" s="4">
        <f t="shared" si="21"/>
        <v>4467278</v>
      </c>
      <c r="DH77" s="4">
        <f t="shared" si="22"/>
        <v>3461308</v>
      </c>
      <c r="DI77" s="4">
        <f>VLOOKUP(A77,'[1]Combined_Merged google doc'!$B$2:$S$119,18,FALSE)</f>
        <v>576992</v>
      </c>
      <c r="DJ77" s="4">
        <f t="shared" si="23"/>
        <v>0</v>
      </c>
      <c r="DK77" s="4">
        <f t="shared" si="24"/>
        <v>151702</v>
      </c>
      <c r="DL77" s="4">
        <f t="shared" si="25"/>
        <v>425290</v>
      </c>
      <c r="DM77" s="9">
        <f t="shared" si="26"/>
        <v>0.73708127669014478</v>
      </c>
      <c r="DN77" s="4">
        <f>SUM(H77:Q77,S77:W77,Y77:AD77,AU77,AZ77:BA77,BK77:BL77,BP77:BQ77,BS77:BT77,BV77:BW77,BZ77:CD77,CF77,CH77:CO77,CR77:CT77,CV77,CX77:DD77)-DL77</f>
        <v>3388154</v>
      </c>
      <c r="DO77" s="4">
        <f t="shared" si="27"/>
        <v>825471</v>
      </c>
      <c r="DP77" s="4">
        <f t="shared" si="28"/>
        <v>225138</v>
      </c>
      <c r="DQ77" s="4">
        <f t="shared" si="29"/>
        <v>147820</v>
      </c>
      <c r="DR77" s="4">
        <f t="shared" si="30"/>
        <v>0</v>
      </c>
      <c r="DS77" s="4">
        <f t="shared" si="19"/>
        <v>0</v>
      </c>
      <c r="DT77" s="4">
        <f t="shared" si="31"/>
        <v>0</v>
      </c>
      <c r="DU77" s="4">
        <f t="shared" si="32"/>
        <v>55922</v>
      </c>
      <c r="DV77" s="4">
        <f t="shared" si="33"/>
        <v>425290</v>
      </c>
      <c r="DW77" s="9">
        <f>DV77/DZ77</f>
        <v>0.73708127669014478</v>
      </c>
      <c r="DX77" s="4">
        <f t="shared" si="34"/>
        <v>0</v>
      </c>
      <c r="DY77" s="4">
        <f t="shared" si="35"/>
        <v>151702</v>
      </c>
      <c r="DZ77" s="4">
        <f t="shared" si="36"/>
        <v>576992</v>
      </c>
      <c r="EA77" s="4">
        <f>SUM(DN77:DY77)</f>
        <v>5219497.7370812763</v>
      </c>
      <c r="EB77" s="4"/>
      <c r="EC77" s="4">
        <f>SUM(DN77,DR77:DT77)</f>
        <v>3388154</v>
      </c>
      <c r="ED77" s="4">
        <f>EC77/E77</f>
        <v>10393.110429447852</v>
      </c>
      <c r="EE77" s="4"/>
      <c r="EF77" s="4"/>
    </row>
    <row r="78" spans="1:136" x14ac:dyDescent="0.2">
      <c r="A78" s="7">
        <v>290</v>
      </c>
      <c r="B78" s="6" t="s">
        <v>309</v>
      </c>
      <c r="C78" t="s">
        <v>351</v>
      </c>
      <c r="D78">
        <v>5</v>
      </c>
      <c r="E78" s="10">
        <v>224</v>
      </c>
      <c r="F78" s="9">
        <v>0.65200000000000002</v>
      </c>
      <c r="G78">
        <v>146</v>
      </c>
      <c r="H78" s="4">
        <v>195277</v>
      </c>
      <c r="I78" s="4">
        <v>112569</v>
      </c>
      <c r="J78" s="4"/>
      <c r="K78" s="4"/>
      <c r="L78" s="4"/>
      <c r="M78" s="4">
        <v>45440</v>
      </c>
      <c r="N78" s="4">
        <v>67876</v>
      </c>
      <c r="O78" s="4"/>
      <c r="P78" s="4"/>
      <c r="Q78" s="4"/>
      <c r="R78" s="4"/>
      <c r="S78" s="4">
        <v>78183</v>
      </c>
      <c r="T78" s="4">
        <v>60194</v>
      </c>
      <c r="U78" s="4">
        <v>50595</v>
      </c>
      <c r="V78" s="4">
        <v>56285</v>
      </c>
      <c r="W78" s="49">
        <v>337707</v>
      </c>
      <c r="X78" s="4"/>
      <c r="Y78" s="4">
        <v>112569</v>
      </c>
      <c r="Z78" s="4">
        <v>112569</v>
      </c>
      <c r="AA78" s="4">
        <v>112569</v>
      </c>
      <c r="AB78" s="4">
        <v>112464</v>
      </c>
      <c r="AC78" s="4">
        <v>74976</v>
      </c>
      <c r="AD78" s="4">
        <v>1125690</v>
      </c>
      <c r="AE78" s="4"/>
      <c r="AF78" s="4">
        <v>112569</v>
      </c>
      <c r="AG78" s="4">
        <v>112569</v>
      </c>
      <c r="AH78" s="4">
        <v>787983</v>
      </c>
      <c r="AI78" s="4">
        <v>187440</v>
      </c>
      <c r="AJ78" s="4"/>
      <c r="AK78" s="4"/>
      <c r="AL78" s="4">
        <v>225138</v>
      </c>
      <c r="AM78" s="4"/>
      <c r="AN78" s="4"/>
      <c r="AO78" s="4"/>
      <c r="AP78" s="4"/>
      <c r="AQ78" s="4">
        <v>27200</v>
      </c>
      <c r="AR78" s="4">
        <v>27200</v>
      </c>
      <c r="AS78" s="4">
        <v>10200</v>
      </c>
      <c r="AT78" s="4"/>
      <c r="AU78" s="4"/>
      <c r="AV78" s="4"/>
      <c r="AW78" s="4">
        <v>99953</v>
      </c>
      <c r="AX78" s="4">
        <v>1615</v>
      </c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>
        <v>55922</v>
      </c>
      <c r="BV78" s="4"/>
      <c r="BW78" s="4"/>
      <c r="BX78" s="4"/>
      <c r="BY78" s="4">
        <v>2915</v>
      </c>
      <c r="BZ78" s="4">
        <v>1288</v>
      </c>
      <c r="CA78" s="4">
        <v>1120</v>
      </c>
      <c r="CB78" s="4">
        <v>1120</v>
      </c>
      <c r="CC78" s="4">
        <v>1288</v>
      </c>
      <c r="CD78" s="4">
        <v>4480</v>
      </c>
      <c r="CE78" s="4"/>
      <c r="CF78" s="4"/>
      <c r="CG78" s="4"/>
      <c r="CH78" s="4"/>
      <c r="CI78" s="4"/>
      <c r="CJ78" s="4"/>
      <c r="CK78" s="4"/>
      <c r="CL78" s="4"/>
      <c r="CM78" s="4">
        <v>22400</v>
      </c>
      <c r="CN78" s="4">
        <v>65699</v>
      </c>
      <c r="CO78" s="4">
        <v>3978</v>
      </c>
      <c r="CP78" s="4"/>
      <c r="CQ78" s="4"/>
      <c r="CR78" s="4"/>
      <c r="CS78" s="4"/>
      <c r="CT78" s="4"/>
      <c r="CU78" s="4">
        <v>17550</v>
      </c>
      <c r="CV78" s="4"/>
      <c r="CW78" s="4"/>
      <c r="CX78" s="4"/>
      <c r="CY78" s="4"/>
      <c r="CZ78" s="4"/>
      <c r="DA78" s="4"/>
      <c r="DB78" s="4"/>
      <c r="DC78" s="4"/>
      <c r="DD78" s="4"/>
      <c r="DE78" s="4">
        <v>6</v>
      </c>
      <c r="DF78" s="4">
        <f t="shared" si="20"/>
        <v>4424590</v>
      </c>
      <c r="DG78" s="4">
        <f t="shared" si="21"/>
        <v>4424596</v>
      </c>
      <c r="DH78" s="4">
        <f t="shared" si="22"/>
        <v>2511079</v>
      </c>
      <c r="DI78" s="4">
        <f>VLOOKUP(A78,'[1]Combined_Merged google doc'!$B$2:$S$119,18,FALSE)</f>
        <v>341056</v>
      </c>
      <c r="DJ78" s="4">
        <f t="shared" si="23"/>
        <v>64600</v>
      </c>
      <c r="DK78" s="4">
        <f t="shared" si="24"/>
        <v>20465</v>
      </c>
      <c r="DL78" s="4">
        <f t="shared" si="25"/>
        <v>255991</v>
      </c>
      <c r="DM78" s="9">
        <f t="shared" si="26"/>
        <v>0.7505834818915369</v>
      </c>
      <c r="DN78" s="4">
        <f>SUM(H78:Q78,S78:W78,Y78:AD78,AU78,AZ78:BA78,BK78:BL78,BP78:BQ78,BS78:BT78,BV78:BW78,BZ78:CD78,CF78,CH78:CO78,CR78:CT78,CV78,CX78:DD78)-DL78</f>
        <v>2500345</v>
      </c>
      <c r="DO78" s="4">
        <f t="shared" si="27"/>
        <v>1200561</v>
      </c>
      <c r="DP78" s="4">
        <f t="shared" si="28"/>
        <v>225138</v>
      </c>
      <c r="DQ78" s="4">
        <f t="shared" si="29"/>
        <v>101568</v>
      </c>
      <c r="DR78" s="4">
        <f t="shared" si="30"/>
        <v>0</v>
      </c>
      <c r="DS78" s="4">
        <f t="shared" si="19"/>
        <v>0</v>
      </c>
      <c r="DT78" s="4">
        <f t="shared" si="31"/>
        <v>0</v>
      </c>
      <c r="DU78" s="4">
        <f t="shared" si="32"/>
        <v>55922</v>
      </c>
      <c r="DV78" s="4">
        <f t="shared" si="33"/>
        <v>255991</v>
      </c>
      <c r="DW78" s="9">
        <f>DV78/DZ78</f>
        <v>0.7505834818915369</v>
      </c>
      <c r="DX78" s="4">
        <f t="shared" si="34"/>
        <v>64600</v>
      </c>
      <c r="DY78" s="4">
        <f t="shared" si="35"/>
        <v>20465</v>
      </c>
      <c r="DZ78" s="4">
        <f t="shared" si="36"/>
        <v>341056</v>
      </c>
      <c r="EA78" s="4">
        <f>SUM(DN78:DY78)</f>
        <v>4424590.750583482</v>
      </c>
      <c r="EB78" s="4"/>
      <c r="EC78" s="4">
        <f>SUM(DN78,DR78:DT78)</f>
        <v>2500345</v>
      </c>
      <c r="ED78" s="4">
        <f>EC78/E78</f>
        <v>11162.254464285714</v>
      </c>
      <c r="EE78" s="4"/>
      <c r="EF78" s="4"/>
    </row>
    <row r="79" spans="1:136" x14ac:dyDescent="0.2">
      <c r="A79" s="7">
        <v>292</v>
      </c>
      <c r="B79" s="6" t="s">
        <v>385</v>
      </c>
      <c r="C79" t="s">
        <v>354</v>
      </c>
      <c r="D79">
        <v>3</v>
      </c>
      <c r="E79" s="10">
        <v>761</v>
      </c>
      <c r="F79" s="9">
        <v>0.112</v>
      </c>
      <c r="G79">
        <v>85</v>
      </c>
      <c r="H79" s="4">
        <v>195277</v>
      </c>
      <c r="I79" s="4">
        <v>225138</v>
      </c>
      <c r="J79" s="4">
        <v>328711</v>
      </c>
      <c r="K79" s="4">
        <v>112569</v>
      </c>
      <c r="L79" s="4"/>
      <c r="M79" s="4">
        <v>90879</v>
      </c>
      <c r="N79" s="4">
        <v>67876</v>
      </c>
      <c r="O79" s="4">
        <v>96214</v>
      </c>
      <c r="P79" s="4"/>
      <c r="Q79" s="4"/>
      <c r="R79" s="4"/>
      <c r="S79" s="4">
        <v>156366</v>
      </c>
      <c r="T79" s="4">
        <v>60194</v>
      </c>
      <c r="U79" s="4">
        <v>202380</v>
      </c>
      <c r="V79" s="4">
        <v>225138</v>
      </c>
      <c r="W79" s="49">
        <f>731699-X79</f>
        <v>619130</v>
      </c>
      <c r="X79" s="4">
        <v>112569</v>
      </c>
      <c r="Y79" s="4"/>
      <c r="Z79" s="4"/>
      <c r="AA79" s="4">
        <v>225138</v>
      </c>
      <c r="AB79" s="4">
        <v>74976</v>
      </c>
      <c r="AC79" s="4">
        <v>149952</v>
      </c>
      <c r="AD79" s="4">
        <v>3962429</v>
      </c>
      <c r="AE79" s="4"/>
      <c r="AF79" s="4">
        <v>112569</v>
      </c>
      <c r="AG79" s="4">
        <v>225138</v>
      </c>
      <c r="AH79" s="4">
        <v>787983</v>
      </c>
      <c r="AI79" s="4"/>
      <c r="AJ79" s="4"/>
      <c r="AK79" s="4"/>
      <c r="AL79" s="4">
        <v>1013121</v>
      </c>
      <c r="AM79" s="4"/>
      <c r="AN79" s="4"/>
      <c r="AO79" s="4">
        <v>225138</v>
      </c>
      <c r="AP79" s="4"/>
      <c r="AQ79" s="4"/>
      <c r="AR79" s="4"/>
      <c r="AS79" s="4"/>
      <c r="AT79" s="4"/>
      <c r="AU79" s="4"/>
      <c r="AV79" s="4"/>
      <c r="AW79" s="4"/>
      <c r="AX79" s="4"/>
      <c r="AY79" s="4">
        <v>19025</v>
      </c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>
        <v>225138</v>
      </c>
      <c r="BR79" s="4"/>
      <c r="BS79" s="4">
        <v>23000</v>
      </c>
      <c r="BT79" s="4"/>
      <c r="BU79" s="4">
        <v>167765</v>
      </c>
      <c r="BV79" s="4">
        <v>100000</v>
      </c>
      <c r="BW79" s="4"/>
      <c r="BX79" s="4"/>
      <c r="BY79" s="4"/>
      <c r="BZ79" s="4">
        <v>5138</v>
      </c>
      <c r="CA79" s="4">
        <v>4910</v>
      </c>
      <c r="CB79" s="4">
        <v>4910</v>
      </c>
      <c r="CC79" s="4">
        <v>5647</v>
      </c>
      <c r="CD79" s="4">
        <v>15220</v>
      </c>
      <c r="CE79" s="4"/>
      <c r="CF79" s="4"/>
      <c r="CG79" s="4"/>
      <c r="CH79" s="4"/>
      <c r="CI79" s="4"/>
      <c r="CJ79" s="4"/>
      <c r="CK79" s="4"/>
      <c r="CL79" s="4"/>
      <c r="CM79" s="4">
        <v>76100</v>
      </c>
      <c r="CN79" s="4">
        <v>154464</v>
      </c>
      <c r="CO79" s="4">
        <v>8099</v>
      </c>
      <c r="CP79" s="4"/>
      <c r="CQ79" s="4">
        <v>500000</v>
      </c>
      <c r="CR79" s="4"/>
      <c r="CS79" s="4"/>
      <c r="CT79" s="4"/>
      <c r="CU79" s="4">
        <v>7175</v>
      </c>
      <c r="CV79" s="4"/>
      <c r="CW79" s="4"/>
      <c r="CX79" s="4"/>
      <c r="CY79" s="4"/>
      <c r="CZ79" s="4"/>
      <c r="DA79" s="4"/>
      <c r="DB79" s="4"/>
      <c r="DC79" s="4"/>
      <c r="DD79" s="4"/>
      <c r="DE79" s="4">
        <v>5018</v>
      </c>
      <c r="DF79" s="4">
        <f t="shared" si="20"/>
        <v>10585476</v>
      </c>
      <c r="DG79" s="4">
        <f t="shared" si="21"/>
        <v>10590494</v>
      </c>
      <c r="DH79" s="4">
        <f t="shared" si="22"/>
        <v>6770915</v>
      </c>
      <c r="DI79" s="4">
        <f>VLOOKUP(A79,'[1]Combined_Merged google doc'!$B$2:$S$119,18,FALSE)</f>
        <v>198560</v>
      </c>
      <c r="DJ79" s="4">
        <f t="shared" si="23"/>
        <v>0</v>
      </c>
      <c r="DK79" s="4">
        <f t="shared" si="24"/>
        <v>119744</v>
      </c>
      <c r="DL79" s="4">
        <f t="shared" si="25"/>
        <v>78816</v>
      </c>
      <c r="DM79" s="9">
        <f t="shared" si="26"/>
        <v>0.39693795326349718</v>
      </c>
      <c r="DN79" s="4">
        <f>SUM(H79:Q79,S79:W79,Y79:AD79,AU79,AZ79:BA79,BK79:BL79,BP79:BQ79,BS79:BT79,BV79:BW79,BZ79:CD79,CF79,CH79:CO79,CR79:CT79,CV79,CX79:DD79)-DL79</f>
        <v>7336177</v>
      </c>
      <c r="DO79" s="4">
        <f t="shared" si="27"/>
        <v>1125690</v>
      </c>
      <c r="DP79" s="4">
        <f t="shared" si="28"/>
        <v>1238259</v>
      </c>
      <c r="DQ79" s="4">
        <f t="shared" si="29"/>
        <v>19025</v>
      </c>
      <c r="DR79" s="4">
        <f t="shared" si="30"/>
        <v>500000</v>
      </c>
      <c r="DS79" s="4">
        <f t="shared" si="19"/>
        <v>0</v>
      </c>
      <c r="DT79" s="4">
        <f t="shared" si="31"/>
        <v>0</v>
      </c>
      <c r="DU79" s="4">
        <f t="shared" si="32"/>
        <v>167765</v>
      </c>
      <c r="DV79" s="4">
        <f t="shared" si="33"/>
        <v>78816</v>
      </c>
      <c r="DW79" s="9">
        <f>DV79/DZ79</f>
        <v>0.39693795326349718</v>
      </c>
      <c r="DX79" s="4">
        <f t="shared" si="34"/>
        <v>0</v>
      </c>
      <c r="DY79" s="4">
        <f t="shared" si="35"/>
        <v>119744</v>
      </c>
      <c r="DZ79" s="4">
        <f t="shared" si="36"/>
        <v>198560</v>
      </c>
      <c r="EA79" s="4">
        <f>SUM(DN79:DY79)</f>
        <v>10585476.396937953</v>
      </c>
      <c r="EB79" s="4"/>
      <c r="EC79" s="4">
        <f>SUM(DN79,DR79:DT79)</f>
        <v>7836177</v>
      </c>
      <c r="ED79" s="4">
        <f>EC79/E79</f>
        <v>10297.210249671485</v>
      </c>
      <c r="EE79" s="4"/>
      <c r="EF79" s="4"/>
    </row>
    <row r="80" spans="1:136" x14ac:dyDescent="0.2">
      <c r="A80" s="7">
        <v>294</v>
      </c>
      <c r="B80" s="6" t="s">
        <v>310</v>
      </c>
      <c r="C80" t="s">
        <v>351</v>
      </c>
      <c r="D80">
        <v>8</v>
      </c>
      <c r="E80" s="10">
        <v>314</v>
      </c>
      <c r="F80" s="9">
        <v>0.85699999999999998</v>
      </c>
      <c r="G80">
        <v>269</v>
      </c>
      <c r="H80" s="4">
        <v>195277</v>
      </c>
      <c r="I80" s="4">
        <v>112569</v>
      </c>
      <c r="J80" s="4">
        <v>125223</v>
      </c>
      <c r="K80" s="4"/>
      <c r="L80" s="4"/>
      <c r="M80" s="4">
        <v>90879</v>
      </c>
      <c r="N80" s="4">
        <v>67876</v>
      </c>
      <c r="O80" s="4"/>
      <c r="P80" s="4"/>
      <c r="Q80" s="4"/>
      <c r="R80" s="4"/>
      <c r="S80" s="4">
        <v>78183</v>
      </c>
      <c r="T80" s="4">
        <v>60194</v>
      </c>
      <c r="U80" s="4">
        <v>101190</v>
      </c>
      <c r="V80" s="4">
        <v>112569</v>
      </c>
      <c r="W80" s="49">
        <f>506561-X80</f>
        <v>337707</v>
      </c>
      <c r="X80" s="4">
        <v>168854</v>
      </c>
      <c r="Y80" s="4">
        <v>225138</v>
      </c>
      <c r="Z80" s="4"/>
      <c r="AA80" s="4">
        <v>225138</v>
      </c>
      <c r="AB80" s="4">
        <v>149952</v>
      </c>
      <c r="AC80" s="4">
        <v>74976</v>
      </c>
      <c r="AD80" s="4">
        <v>1350828</v>
      </c>
      <c r="AE80" s="4"/>
      <c r="AF80" s="4">
        <v>112569</v>
      </c>
      <c r="AG80" s="4">
        <v>112569</v>
      </c>
      <c r="AH80" s="4">
        <v>787983</v>
      </c>
      <c r="AI80" s="4">
        <v>262416</v>
      </c>
      <c r="AJ80" s="4"/>
      <c r="AK80" s="4"/>
      <c r="AL80" s="4"/>
      <c r="AM80" s="4">
        <v>5628</v>
      </c>
      <c r="AN80" s="4"/>
      <c r="AO80" s="4"/>
      <c r="AP80" s="4"/>
      <c r="AQ80" s="4">
        <v>54400</v>
      </c>
      <c r="AR80" s="4">
        <v>54400</v>
      </c>
      <c r="AS80" s="4">
        <v>10200</v>
      </c>
      <c r="AT80" s="4"/>
      <c r="AU80" s="4"/>
      <c r="AV80" s="4"/>
      <c r="AW80" s="4">
        <v>140112</v>
      </c>
      <c r="AX80" s="4">
        <v>2264</v>
      </c>
      <c r="AY80" s="4"/>
      <c r="AZ80" s="4"/>
      <c r="BA80" s="4"/>
      <c r="BB80" s="4"/>
      <c r="BC80" s="4"/>
      <c r="BD80" s="4">
        <v>112569</v>
      </c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>
        <v>111844</v>
      </c>
      <c r="BV80" s="4"/>
      <c r="BW80" s="4"/>
      <c r="BX80" s="4">
        <v>75000</v>
      </c>
      <c r="BY80" s="4">
        <v>10812</v>
      </c>
      <c r="BZ80" s="4">
        <v>1806</v>
      </c>
      <c r="CA80" s="4">
        <v>1570</v>
      </c>
      <c r="CB80" s="4">
        <v>1570</v>
      </c>
      <c r="CC80" s="4">
        <v>1806</v>
      </c>
      <c r="CD80" s="4">
        <v>6280</v>
      </c>
      <c r="CE80" s="4"/>
      <c r="CF80" s="4"/>
      <c r="CG80" s="4"/>
      <c r="CH80" s="4"/>
      <c r="CI80" s="4"/>
      <c r="CJ80" s="4"/>
      <c r="CK80" s="4"/>
      <c r="CL80" s="4"/>
      <c r="CM80" s="4">
        <v>31400</v>
      </c>
      <c r="CN80" s="4">
        <v>76591</v>
      </c>
      <c r="CO80" s="4">
        <v>4924</v>
      </c>
      <c r="CP80" s="4"/>
      <c r="CQ80" s="4"/>
      <c r="CR80" s="4"/>
      <c r="CS80" s="4"/>
      <c r="CT80" s="4"/>
      <c r="CU80" s="4">
        <v>27950</v>
      </c>
      <c r="CV80" s="4"/>
      <c r="CW80" s="4">
        <v>791309</v>
      </c>
      <c r="CX80" s="4">
        <v>112569</v>
      </c>
      <c r="CY80" s="4"/>
      <c r="CZ80" s="4"/>
      <c r="DA80" s="4"/>
      <c r="DB80" s="4"/>
      <c r="DC80" s="4"/>
      <c r="DD80" s="4"/>
      <c r="DE80" s="4">
        <v>112066</v>
      </c>
      <c r="DF80" s="4">
        <f t="shared" si="20"/>
        <v>6387094</v>
      </c>
      <c r="DG80" s="4">
        <f t="shared" si="21"/>
        <v>6499160</v>
      </c>
      <c r="DH80" s="4">
        <f t="shared" si="22"/>
        <v>3081510</v>
      </c>
      <c r="DI80" s="4">
        <f>VLOOKUP(A80,'[1]Combined_Merged google doc'!$B$2:$S$119,18,FALSE)</f>
        <v>630720</v>
      </c>
      <c r="DJ80" s="4">
        <f t="shared" si="23"/>
        <v>119000</v>
      </c>
      <c r="DK80" s="4">
        <f t="shared" si="24"/>
        <v>320185</v>
      </c>
      <c r="DL80" s="4">
        <f t="shared" si="25"/>
        <v>191535</v>
      </c>
      <c r="DM80" s="9">
        <f t="shared" si="26"/>
        <v>0.3036767503805175</v>
      </c>
      <c r="DN80" s="4">
        <f>SUM(H80:Q80,S80:W80,Y80:AD80,AU80,AZ80:BA80,BK80:BL80,BP80:BQ80,BS80:BT80,BV80:BW80,BZ80:CD80,CF80,CH80:CO80,CR80:CT80,CV80,CX80:DD80)-DL80</f>
        <v>3354680</v>
      </c>
      <c r="DO80" s="4">
        <f t="shared" si="27"/>
        <v>1275537</v>
      </c>
      <c r="DP80" s="4">
        <f t="shared" si="28"/>
        <v>5628</v>
      </c>
      <c r="DQ80" s="4">
        <f t="shared" si="29"/>
        <v>217376</v>
      </c>
      <c r="DR80" s="4">
        <f t="shared" si="30"/>
        <v>0</v>
      </c>
      <c r="DS80" s="4">
        <f t="shared" si="19"/>
        <v>0</v>
      </c>
      <c r="DT80" s="4">
        <f t="shared" si="31"/>
        <v>791309</v>
      </c>
      <c r="DU80" s="4">
        <f t="shared" si="32"/>
        <v>111844</v>
      </c>
      <c r="DV80" s="4">
        <f t="shared" si="33"/>
        <v>191535</v>
      </c>
      <c r="DW80" s="9">
        <f>DV80/DZ80</f>
        <v>0.3036767503805175</v>
      </c>
      <c r="DX80" s="4">
        <f t="shared" si="34"/>
        <v>119000</v>
      </c>
      <c r="DY80" s="4">
        <f t="shared" si="35"/>
        <v>320185</v>
      </c>
      <c r="DZ80" s="4">
        <f t="shared" si="36"/>
        <v>630720</v>
      </c>
      <c r="EA80" s="4">
        <f>SUM(DN80:DY80)</f>
        <v>6387094.3036767505</v>
      </c>
      <c r="EB80" s="4"/>
      <c r="EC80" s="4">
        <f>SUM(DN80,DR80:DT80)</f>
        <v>4145989</v>
      </c>
      <c r="ED80" s="4">
        <f>EC80/E80</f>
        <v>13203.786624203822</v>
      </c>
      <c r="EE80" s="4"/>
      <c r="EF80" s="4"/>
    </row>
    <row r="81" spans="1:136" x14ac:dyDescent="0.2">
      <c r="A81" s="7">
        <v>295</v>
      </c>
      <c r="B81" s="6" t="s">
        <v>311</v>
      </c>
      <c r="C81" t="s">
        <v>351</v>
      </c>
      <c r="D81">
        <v>6</v>
      </c>
      <c r="E81" s="10">
        <v>324</v>
      </c>
      <c r="F81" s="9">
        <v>0.47799999999999998</v>
      </c>
      <c r="G81">
        <v>155</v>
      </c>
      <c r="H81" s="4">
        <v>195277</v>
      </c>
      <c r="I81" s="4">
        <v>112569</v>
      </c>
      <c r="J81" s="4">
        <v>125223</v>
      </c>
      <c r="K81" s="4"/>
      <c r="L81" s="4"/>
      <c r="M81" s="4">
        <v>90879</v>
      </c>
      <c r="N81" s="4">
        <v>67876</v>
      </c>
      <c r="O81" s="4"/>
      <c r="P81" s="4"/>
      <c r="Q81" s="4"/>
      <c r="R81" s="4"/>
      <c r="S81" s="4">
        <v>78183</v>
      </c>
      <c r="T81" s="4">
        <v>60194</v>
      </c>
      <c r="U81" s="4">
        <v>101190</v>
      </c>
      <c r="V81" s="4">
        <v>112569</v>
      </c>
      <c r="W81" s="49">
        <v>337707</v>
      </c>
      <c r="X81" s="4"/>
      <c r="Y81" s="4">
        <v>337707</v>
      </c>
      <c r="Z81" s="4"/>
      <c r="AA81" s="4">
        <v>225138</v>
      </c>
      <c r="AB81" s="4">
        <v>187440</v>
      </c>
      <c r="AC81" s="4">
        <v>74976</v>
      </c>
      <c r="AD81" s="4">
        <v>1238259</v>
      </c>
      <c r="AE81" s="4"/>
      <c r="AF81" s="4">
        <v>112569</v>
      </c>
      <c r="AG81" s="4">
        <v>337707</v>
      </c>
      <c r="AH81" s="4">
        <v>900552</v>
      </c>
      <c r="AI81" s="4">
        <v>187440</v>
      </c>
      <c r="AJ81" s="4">
        <v>110030</v>
      </c>
      <c r="AK81" s="4"/>
      <c r="AL81" s="4"/>
      <c r="AM81" s="4">
        <v>30394</v>
      </c>
      <c r="AN81" s="4"/>
      <c r="AO81" s="4"/>
      <c r="AP81" s="4"/>
      <c r="AQ81" s="4">
        <v>68000</v>
      </c>
      <c r="AR81" s="4">
        <v>68000</v>
      </c>
      <c r="AS81" s="4">
        <v>10200</v>
      </c>
      <c r="AT81" s="4"/>
      <c r="AU81" s="4"/>
      <c r="AV81" s="4"/>
      <c r="AW81" s="4">
        <v>144575</v>
      </c>
      <c r="AX81" s="4">
        <v>2336</v>
      </c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>
        <v>55922</v>
      </c>
      <c r="BV81" s="4"/>
      <c r="BW81" s="4"/>
      <c r="BX81" s="4"/>
      <c r="BY81" s="4">
        <v>3100</v>
      </c>
      <c r="BZ81" s="4">
        <v>1863</v>
      </c>
      <c r="CA81" s="4">
        <v>1620</v>
      </c>
      <c r="CB81" s="4">
        <v>1620</v>
      </c>
      <c r="CC81" s="4">
        <v>1863</v>
      </c>
      <c r="CD81" s="4">
        <v>6480</v>
      </c>
      <c r="CE81" s="4"/>
      <c r="CF81" s="4"/>
      <c r="CG81" s="4"/>
      <c r="CH81" s="4"/>
      <c r="CI81" s="4"/>
      <c r="CJ81" s="4"/>
      <c r="CK81" s="4"/>
      <c r="CL81" s="4"/>
      <c r="CM81" s="4">
        <v>32400</v>
      </c>
      <c r="CN81" s="4">
        <v>80890</v>
      </c>
      <c r="CO81" s="4">
        <v>6357</v>
      </c>
      <c r="CP81" s="4"/>
      <c r="CQ81" s="4"/>
      <c r="CR81" s="4"/>
      <c r="CS81" s="4"/>
      <c r="CT81" s="4"/>
      <c r="CU81" s="4">
        <v>10575</v>
      </c>
      <c r="CV81" s="4"/>
      <c r="CW81" s="4"/>
      <c r="CX81" s="4"/>
      <c r="CY81" s="4"/>
      <c r="CZ81" s="4"/>
      <c r="DA81" s="4"/>
      <c r="DB81" s="4"/>
      <c r="DC81" s="4"/>
      <c r="DD81" s="4"/>
      <c r="DE81" s="4">
        <v>316</v>
      </c>
      <c r="DF81" s="4">
        <f t="shared" si="20"/>
        <v>5519680</v>
      </c>
      <c r="DG81" s="4">
        <f t="shared" si="21"/>
        <v>5519996</v>
      </c>
      <c r="DH81" s="4">
        <f t="shared" si="22"/>
        <v>3126144</v>
      </c>
      <c r="DI81" s="4">
        <f>VLOOKUP(A81,'[1]Combined_Merged google doc'!$B$2:$S$119,18,FALSE)</f>
        <v>362080</v>
      </c>
      <c r="DJ81" s="4">
        <f t="shared" si="23"/>
        <v>146200</v>
      </c>
      <c r="DK81" s="4">
        <f t="shared" si="24"/>
        <v>13675</v>
      </c>
      <c r="DL81" s="4">
        <f t="shared" si="25"/>
        <v>202205</v>
      </c>
      <c r="DM81" s="9">
        <f t="shared" si="26"/>
        <v>0.5584539328325232</v>
      </c>
      <c r="DN81" s="4">
        <f>SUM(H81:Q81,S81:W81,Y81:AD81,AU81,AZ81:BA81,BK81:BL81,BP81:BQ81,BS81:BT81,BV81:BW81,BZ81:CD81,CF81,CH81:CO81,CR81:CT81,CV81,CX81:DD81)-DL81</f>
        <v>3276075</v>
      </c>
      <c r="DO81" s="4">
        <f t="shared" si="27"/>
        <v>1648298</v>
      </c>
      <c r="DP81" s="4">
        <f t="shared" si="28"/>
        <v>30394</v>
      </c>
      <c r="DQ81" s="4">
        <f t="shared" si="29"/>
        <v>146911</v>
      </c>
      <c r="DR81" s="4">
        <f t="shared" si="30"/>
        <v>0</v>
      </c>
      <c r="DS81" s="4">
        <f t="shared" si="19"/>
        <v>0</v>
      </c>
      <c r="DT81" s="4">
        <f t="shared" si="31"/>
        <v>0</v>
      </c>
      <c r="DU81" s="4">
        <f t="shared" si="32"/>
        <v>55922</v>
      </c>
      <c r="DV81" s="4">
        <f t="shared" si="33"/>
        <v>202205</v>
      </c>
      <c r="DW81" s="9">
        <f>DV81/DZ81</f>
        <v>0.5584539328325232</v>
      </c>
      <c r="DX81" s="4">
        <f t="shared" si="34"/>
        <v>146200</v>
      </c>
      <c r="DY81" s="4">
        <f t="shared" si="35"/>
        <v>13675</v>
      </c>
      <c r="DZ81" s="4">
        <f t="shared" si="36"/>
        <v>362080</v>
      </c>
      <c r="EA81" s="4">
        <f>SUM(DN81:DY81)</f>
        <v>5519680.5584539324</v>
      </c>
      <c r="EB81" s="4"/>
      <c r="EC81" s="4">
        <f>SUM(DN81,DR81:DT81)</f>
        <v>3276075</v>
      </c>
      <c r="ED81" s="4">
        <f>EC81/E81</f>
        <v>10111.342592592593</v>
      </c>
      <c r="EE81" s="4"/>
      <c r="EF81" s="4"/>
    </row>
    <row r="82" spans="1:136" x14ac:dyDescent="0.2">
      <c r="A82" s="7">
        <v>301</v>
      </c>
      <c r="B82" s="6" t="s">
        <v>312</v>
      </c>
      <c r="C82" t="s">
        <v>351</v>
      </c>
      <c r="D82">
        <v>6</v>
      </c>
      <c r="E82" s="10">
        <v>219</v>
      </c>
      <c r="F82" s="9">
        <v>8.6999999999999994E-2</v>
      </c>
      <c r="G82">
        <v>19</v>
      </c>
      <c r="H82" s="4">
        <f>195277/2</f>
        <v>97638.5</v>
      </c>
      <c r="I82" s="4">
        <v>112569</v>
      </c>
      <c r="J82" s="4">
        <v>156529</v>
      </c>
      <c r="K82" s="4"/>
      <c r="L82" s="4"/>
      <c r="M82" s="4">
        <v>45440</v>
      </c>
      <c r="N82" s="4">
        <v>67876</v>
      </c>
      <c r="O82" s="4"/>
      <c r="P82" s="4"/>
      <c r="Q82" s="4"/>
      <c r="R82" s="4"/>
      <c r="S82" s="4">
        <v>78183</v>
      </c>
      <c r="T82" s="4">
        <v>60194</v>
      </c>
      <c r="U82" s="4">
        <v>50595</v>
      </c>
      <c r="V82" s="4">
        <v>56285</v>
      </c>
      <c r="W82" s="49">
        <v>337707</v>
      </c>
      <c r="X82" s="4"/>
      <c r="Y82" s="4">
        <v>450276</v>
      </c>
      <c r="Z82" s="4"/>
      <c r="AA82" s="4">
        <v>450276</v>
      </c>
      <c r="AB82" s="4">
        <v>299904</v>
      </c>
      <c r="AC82" s="4">
        <v>149952</v>
      </c>
      <c r="AD82" s="4">
        <v>450276</v>
      </c>
      <c r="AE82" s="4"/>
      <c r="AF82" s="4">
        <v>112569</v>
      </c>
      <c r="AG82" s="4">
        <v>112569</v>
      </c>
      <c r="AH82" s="4">
        <v>112569</v>
      </c>
      <c r="AI82" s="4"/>
      <c r="AJ82" s="4"/>
      <c r="AK82" s="4"/>
      <c r="AL82" s="4"/>
      <c r="AM82" s="4">
        <v>5628</v>
      </c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>
        <v>5475</v>
      </c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>
        <v>55922</v>
      </c>
      <c r="BV82" s="4"/>
      <c r="BW82" s="4"/>
      <c r="BX82" s="4"/>
      <c r="BY82" s="4"/>
      <c r="BZ82" s="4">
        <v>1259</v>
      </c>
      <c r="CA82" s="4">
        <v>1095</v>
      </c>
      <c r="CB82" s="4">
        <v>1095</v>
      </c>
      <c r="CC82" s="4">
        <v>1259</v>
      </c>
      <c r="CD82" s="4">
        <v>4380</v>
      </c>
      <c r="CE82" s="4"/>
      <c r="CF82" s="4"/>
      <c r="CG82" s="4"/>
      <c r="CH82" s="4"/>
      <c r="CI82" s="4"/>
      <c r="CJ82" s="4"/>
      <c r="CK82" s="4"/>
      <c r="CL82" s="4"/>
      <c r="CM82" s="4">
        <v>21900</v>
      </c>
      <c r="CN82" s="4">
        <v>50053</v>
      </c>
      <c r="CO82" s="4">
        <v>4181</v>
      </c>
      <c r="CP82" s="4"/>
      <c r="CQ82" s="4"/>
      <c r="CR82" s="4"/>
      <c r="CS82" s="4"/>
      <c r="CT82" s="4"/>
      <c r="CU82" s="4">
        <v>2544</v>
      </c>
      <c r="CV82" s="4"/>
      <c r="CW82" s="4"/>
      <c r="CX82" s="4"/>
      <c r="CY82" s="4"/>
      <c r="CZ82" s="4"/>
      <c r="DA82" s="4"/>
      <c r="DB82" s="4"/>
      <c r="DC82" s="4"/>
      <c r="DD82" s="4"/>
      <c r="DE82" s="4">
        <v>-507</v>
      </c>
      <c r="DF82" s="4">
        <f t="shared" si="20"/>
        <v>3356198.5</v>
      </c>
      <c r="DG82" s="4">
        <f t="shared" si="21"/>
        <v>3355691.5</v>
      </c>
      <c r="DH82" s="4">
        <f t="shared" si="22"/>
        <v>2703665.5</v>
      </c>
      <c r="DI82" s="4">
        <f>VLOOKUP(A82,'[1]Combined_Merged google doc'!$B$2:$S$119,18,FALSE)</f>
        <v>44384</v>
      </c>
      <c r="DJ82" s="4">
        <f t="shared" si="23"/>
        <v>0</v>
      </c>
      <c r="DK82" s="4">
        <f t="shared" si="24"/>
        <v>2544</v>
      </c>
      <c r="DL82" s="4">
        <f t="shared" si="25"/>
        <v>41840</v>
      </c>
      <c r="DM82" s="9">
        <f t="shared" si="26"/>
        <v>0.94268204758471519</v>
      </c>
      <c r="DN82" s="4">
        <f>SUM(H82:Q82,S82:W82,Y82:AD82,AU82,AZ82:BA82,BK82:BL82,BP82:BQ82,BS82:BT82,BV82:BW82,BZ82:CD82,CF82,CH82:CO82,CR82:CT82,CV82,CX82:DD82)-DL82</f>
        <v>2907082.5</v>
      </c>
      <c r="DO82" s="4">
        <f t="shared" si="27"/>
        <v>337707</v>
      </c>
      <c r="DP82" s="4">
        <f t="shared" si="28"/>
        <v>5628</v>
      </c>
      <c r="DQ82" s="4">
        <f t="shared" si="29"/>
        <v>5475</v>
      </c>
      <c r="DR82" s="4">
        <f t="shared" si="30"/>
        <v>0</v>
      </c>
      <c r="DS82" s="4">
        <f t="shared" si="19"/>
        <v>0</v>
      </c>
      <c r="DT82" s="4">
        <f t="shared" si="31"/>
        <v>0</v>
      </c>
      <c r="DU82" s="4">
        <f t="shared" si="32"/>
        <v>55922</v>
      </c>
      <c r="DV82" s="4">
        <f t="shared" si="33"/>
        <v>41840</v>
      </c>
      <c r="DW82" s="9">
        <f>DV82/DZ82</f>
        <v>0.94268204758471519</v>
      </c>
      <c r="DX82" s="4">
        <f t="shared" si="34"/>
        <v>0</v>
      </c>
      <c r="DY82" s="4">
        <f t="shared" si="35"/>
        <v>2544</v>
      </c>
      <c r="DZ82" s="4">
        <f t="shared" si="36"/>
        <v>44384</v>
      </c>
      <c r="EA82" s="4">
        <f>SUM(DN82:DY82)</f>
        <v>3356199.4426820474</v>
      </c>
      <c r="EB82" s="4"/>
      <c r="EC82" s="4">
        <f>SUM(DN82,DR82:DT82)</f>
        <v>2907082.5</v>
      </c>
      <c r="ED82" s="4">
        <f>EC82/E82</f>
        <v>13274.349315068494</v>
      </c>
      <c r="EE82" s="4"/>
      <c r="EF82" s="4"/>
    </row>
    <row r="83" spans="1:136" x14ac:dyDescent="0.2">
      <c r="A83" s="7">
        <v>478</v>
      </c>
      <c r="B83" s="6" t="s">
        <v>313</v>
      </c>
      <c r="C83" t="s">
        <v>352</v>
      </c>
      <c r="D83">
        <v>5</v>
      </c>
      <c r="E83" s="10">
        <v>306</v>
      </c>
      <c r="F83" s="9">
        <v>0.64400000000000002</v>
      </c>
      <c r="G83">
        <v>197</v>
      </c>
      <c r="H83" s="4">
        <v>195277</v>
      </c>
      <c r="I83" s="4">
        <v>112569</v>
      </c>
      <c r="J83" s="4">
        <v>156529</v>
      </c>
      <c r="K83" s="4"/>
      <c r="L83" s="4">
        <v>190872</v>
      </c>
      <c r="M83" s="4">
        <v>90879</v>
      </c>
      <c r="N83" s="4">
        <v>67876</v>
      </c>
      <c r="O83" s="4"/>
      <c r="P83" s="4">
        <v>56854</v>
      </c>
      <c r="Q83" s="4">
        <v>69509</v>
      </c>
      <c r="R83" s="4"/>
      <c r="S83" s="4">
        <v>78183</v>
      </c>
      <c r="T83" s="4">
        <v>60194</v>
      </c>
      <c r="U83" s="4">
        <v>151785</v>
      </c>
      <c r="V83" s="4">
        <v>112569</v>
      </c>
      <c r="W83" s="49"/>
      <c r="X83" s="4"/>
      <c r="Y83" s="4"/>
      <c r="Z83" s="4"/>
      <c r="AA83" s="4"/>
      <c r="AB83" s="4"/>
      <c r="AC83" s="4"/>
      <c r="AD83" s="4">
        <f>1902416-AE83</f>
        <v>1435254.6500000001</v>
      </c>
      <c r="AE83" s="4">
        <f>'pdf DetailxSch Pos'!AE83*'pdf DetailxSch Pos'!AE$123</f>
        <v>467161.34999999986</v>
      </c>
      <c r="AF83" s="4">
        <v>112569</v>
      </c>
      <c r="AG83" s="4">
        <v>112569</v>
      </c>
      <c r="AH83" s="4">
        <v>562845</v>
      </c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>
        <v>40000</v>
      </c>
      <c r="AU83" s="4"/>
      <c r="AV83" s="4"/>
      <c r="AW83" s="4">
        <v>136545</v>
      </c>
      <c r="AX83" s="4">
        <v>2206</v>
      </c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>
        <v>24897</v>
      </c>
      <c r="BK83" s="4">
        <v>112569</v>
      </c>
      <c r="BL83" s="4">
        <v>112569</v>
      </c>
      <c r="BM83" s="4">
        <v>144306</v>
      </c>
      <c r="BN83" s="4">
        <v>117087</v>
      </c>
      <c r="BO83" s="4"/>
      <c r="BP83" s="4"/>
      <c r="BQ83" s="4"/>
      <c r="BR83" s="4"/>
      <c r="BS83" s="4"/>
      <c r="BT83" s="4"/>
      <c r="BU83" s="4">
        <v>244046</v>
      </c>
      <c r="BV83" s="4"/>
      <c r="BW83" s="4">
        <v>117087</v>
      </c>
      <c r="BX83" s="4"/>
      <c r="BY83" s="4">
        <v>3948</v>
      </c>
      <c r="BZ83" s="4">
        <v>8798</v>
      </c>
      <c r="CA83" s="4">
        <v>4590</v>
      </c>
      <c r="CB83" s="4">
        <v>4590</v>
      </c>
      <c r="CC83" s="4">
        <v>10557</v>
      </c>
      <c r="CD83" s="4">
        <v>6120</v>
      </c>
      <c r="CE83" s="4"/>
      <c r="CF83" s="4"/>
      <c r="CG83" s="4"/>
      <c r="CH83" s="4"/>
      <c r="CI83" s="4"/>
      <c r="CJ83" s="4"/>
      <c r="CK83" s="4"/>
      <c r="CL83" s="4"/>
      <c r="CM83" s="4">
        <v>30600</v>
      </c>
      <c r="CN83" s="4">
        <v>67731</v>
      </c>
      <c r="CO83" s="4">
        <v>8217</v>
      </c>
      <c r="CP83" s="4"/>
      <c r="CQ83" s="4"/>
      <c r="CR83" s="4"/>
      <c r="CS83" s="4"/>
      <c r="CT83" s="4"/>
      <c r="CU83" s="4">
        <v>6075</v>
      </c>
      <c r="CV83" s="4"/>
      <c r="CW83" s="4">
        <v>50583</v>
      </c>
      <c r="CX83" s="4">
        <v>85000</v>
      </c>
      <c r="CY83" s="4"/>
      <c r="CZ83" s="4"/>
      <c r="DA83" s="4"/>
      <c r="DB83" s="4"/>
      <c r="DC83" s="4"/>
      <c r="DD83" s="4"/>
      <c r="DE83" s="4">
        <v>141294</v>
      </c>
      <c r="DF83" s="4">
        <f t="shared" si="20"/>
        <v>5371616</v>
      </c>
      <c r="DG83" s="4">
        <f t="shared" si="21"/>
        <v>5512910</v>
      </c>
      <c r="DH83" s="4">
        <f t="shared" si="22"/>
        <v>2859047.6500000004</v>
      </c>
      <c r="DI83" s="4">
        <f>VLOOKUP(A83,'[1]Combined_Merged google doc'!$B$2:$S$119,18,FALSE)</f>
        <v>460192</v>
      </c>
      <c r="DJ83" s="4">
        <f t="shared" si="23"/>
        <v>40000</v>
      </c>
      <c r="DK83" s="4">
        <f t="shared" si="24"/>
        <v>763474.34999999986</v>
      </c>
      <c r="DL83" s="4">
        <f t="shared" si="25"/>
        <v>-343282.34999999986</v>
      </c>
      <c r="DM83" s="9">
        <f t="shared" si="26"/>
        <v>-0.74595462328767093</v>
      </c>
      <c r="DN83" s="4">
        <f>SUM(H83:Q83,S83:W83,Y83:AD83,AU83,AZ83:BA83,BK83:BL83,BP83:BQ83,BS83:BT83,BV83:BW83,BZ83:CD83,CF83,CH83:CO83,CR83:CT83,CV83,CX83:DD83)-DL83</f>
        <v>3690061</v>
      </c>
      <c r="DO83" s="4">
        <f t="shared" si="27"/>
        <v>787983</v>
      </c>
      <c r="DP83" s="4">
        <f t="shared" si="28"/>
        <v>0</v>
      </c>
      <c r="DQ83" s="4">
        <f t="shared" si="29"/>
        <v>138751</v>
      </c>
      <c r="DR83" s="4">
        <f t="shared" si="30"/>
        <v>0</v>
      </c>
      <c r="DS83" s="4">
        <f t="shared" si="19"/>
        <v>0</v>
      </c>
      <c r="DT83" s="4">
        <f t="shared" si="31"/>
        <v>50583</v>
      </c>
      <c r="DU83" s="4">
        <f t="shared" si="32"/>
        <v>244046</v>
      </c>
      <c r="DV83" s="4">
        <f t="shared" si="33"/>
        <v>-343282.34999999986</v>
      </c>
      <c r="DW83" s="44">
        <f>DV83/DZ83</f>
        <v>-0.74595462328767093</v>
      </c>
      <c r="DX83" s="4">
        <f t="shared" si="34"/>
        <v>40000</v>
      </c>
      <c r="DY83" s="4">
        <f t="shared" si="35"/>
        <v>763474.34999999986</v>
      </c>
      <c r="DZ83" s="4">
        <f t="shared" si="36"/>
        <v>460192</v>
      </c>
      <c r="EA83" s="4">
        <f>SUM(DN83:DY83)</f>
        <v>5371615.2540453766</v>
      </c>
      <c r="EB83" s="4"/>
      <c r="EC83" s="4">
        <f>SUM(DN83,DR83:DT83)</f>
        <v>3740644</v>
      </c>
      <c r="ED83" s="4">
        <f>EC83/E83</f>
        <v>12224.32679738562</v>
      </c>
      <c r="EE83" s="4"/>
      <c r="EF83" s="4"/>
    </row>
    <row r="84" spans="1:136" x14ac:dyDescent="0.2">
      <c r="A84" s="7">
        <v>299</v>
      </c>
      <c r="B84" s="6" t="s">
        <v>314</v>
      </c>
      <c r="C84" t="s">
        <v>351</v>
      </c>
      <c r="D84">
        <v>7</v>
      </c>
      <c r="E84" s="10">
        <v>239</v>
      </c>
      <c r="F84" s="9">
        <v>0.84099999999999997</v>
      </c>
      <c r="G84">
        <v>201</v>
      </c>
      <c r="H84" s="4">
        <v>195277</v>
      </c>
      <c r="I84" s="4">
        <v>112569</v>
      </c>
      <c r="J84" s="4"/>
      <c r="K84" s="4"/>
      <c r="L84" s="4"/>
      <c r="M84" s="4">
        <v>45440</v>
      </c>
      <c r="N84" s="4">
        <v>67876</v>
      </c>
      <c r="O84" s="4"/>
      <c r="P84" s="4"/>
      <c r="Q84" s="4"/>
      <c r="R84" s="4"/>
      <c r="S84" s="4">
        <v>78183</v>
      </c>
      <c r="T84" s="4">
        <v>60194</v>
      </c>
      <c r="U84" s="4">
        <v>50595</v>
      </c>
      <c r="V84" s="4">
        <v>56285</v>
      </c>
      <c r="W84" s="49">
        <f>450276-X84</f>
        <v>337707</v>
      </c>
      <c r="X84" s="4">
        <v>112569</v>
      </c>
      <c r="Y84" s="4"/>
      <c r="Z84" s="4">
        <v>450276</v>
      </c>
      <c r="AA84" s="4"/>
      <c r="AB84" s="4">
        <v>149952</v>
      </c>
      <c r="AC84" s="4">
        <v>74976</v>
      </c>
      <c r="AD84" s="4">
        <v>1013121</v>
      </c>
      <c r="AE84" s="4"/>
      <c r="AF84" s="4">
        <v>112569</v>
      </c>
      <c r="AG84" s="4">
        <v>112569</v>
      </c>
      <c r="AH84" s="4">
        <v>675414</v>
      </c>
      <c r="AI84" s="4">
        <v>224928</v>
      </c>
      <c r="AJ84" s="4"/>
      <c r="AK84" s="4"/>
      <c r="AL84" s="4">
        <v>112569</v>
      </c>
      <c r="AM84" s="4"/>
      <c r="AN84" s="4"/>
      <c r="AO84" s="4"/>
      <c r="AP84" s="4"/>
      <c r="AQ84" s="4">
        <v>47600</v>
      </c>
      <c r="AR84" s="4">
        <v>47600</v>
      </c>
      <c r="AS84" s="4">
        <v>10200</v>
      </c>
      <c r="AT84" s="4"/>
      <c r="AU84" s="4"/>
      <c r="AV84" s="4"/>
      <c r="AW84" s="4">
        <v>106648</v>
      </c>
      <c r="AX84" s="4">
        <v>1723</v>
      </c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>
        <v>55922</v>
      </c>
      <c r="BV84" s="4"/>
      <c r="BW84" s="4"/>
      <c r="BX84" s="4"/>
      <c r="BY84" s="4">
        <v>8076</v>
      </c>
      <c r="BZ84" s="4">
        <v>1374</v>
      </c>
      <c r="CA84" s="4">
        <v>1195</v>
      </c>
      <c r="CB84" s="4">
        <v>1195</v>
      </c>
      <c r="CC84" s="4">
        <v>1374</v>
      </c>
      <c r="CD84" s="4">
        <v>4780</v>
      </c>
      <c r="CE84" s="4"/>
      <c r="CF84" s="4"/>
      <c r="CG84" s="4"/>
      <c r="CH84" s="4"/>
      <c r="CI84" s="4"/>
      <c r="CJ84" s="4"/>
      <c r="CK84" s="4"/>
      <c r="CL84" s="4"/>
      <c r="CM84" s="4">
        <v>23900</v>
      </c>
      <c r="CN84" s="4">
        <v>65094</v>
      </c>
      <c r="CO84" s="4">
        <v>4307</v>
      </c>
      <c r="CP84" s="4"/>
      <c r="CQ84" s="4"/>
      <c r="CR84" s="4"/>
      <c r="CS84" s="4"/>
      <c r="CT84" s="4"/>
      <c r="CU84" s="4">
        <v>25025</v>
      </c>
      <c r="CV84" s="4"/>
      <c r="CW84" s="4">
        <v>283142</v>
      </c>
      <c r="CX84" s="4">
        <v>112569</v>
      </c>
      <c r="CY84" s="4"/>
      <c r="CZ84" s="4"/>
      <c r="DA84" s="4"/>
      <c r="DB84" s="4"/>
      <c r="DC84" s="4"/>
      <c r="DD84" s="4"/>
      <c r="DE84" s="4">
        <v>112576</v>
      </c>
      <c r="DF84" s="4">
        <f t="shared" si="20"/>
        <v>4844793</v>
      </c>
      <c r="DG84" s="4">
        <f t="shared" si="21"/>
        <v>4957369</v>
      </c>
      <c r="DH84" s="4">
        <f t="shared" si="22"/>
        <v>2550413</v>
      </c>
      <c r="DI84" s="4">
        <f>VLOOKUP(A84,'[1]Combined_Merged google doc'!$B$2:$S$119,18,FALSE)</f>
        <v>471872</v>
      </c>
      <c r="DJ84" s="4">
        <f t="shared" si="23"/>
        <v>105400</v>
      </c>
      <c r="DK84" s="4">
        <f t="shared" si="24"/>
        <v>145670</v>
      </c>
      <c r="DL84" s="4">
        <f t="shared" si="25"/>
        <v>220802</v>
      </c>
      <c r="DM84" s="9">
        <f t="shared" si="26"/>
        <v>0.46792774311677743</v>
      </c>
      <c r="DN84" s="4">
        <f>SUM(H84:Q84,S84:W84,Y84:AD84,AU84,AZ84:BA84,BK84:BL84,BP84:BQ84,BS84:BT84,BV84:BW84,BZ84:CD84,CF84,CH84:CO84,CR84:CT84,CV84,CX84:DD84)-DL84</f>
        <v>2687437</v>
      </c>
      <c r="DO84" s="4">
        <f t="shared" si="27"/>
        <v>1125480</v>
      </c>
      <c r="DP84" s="4">
        <f t="shared" si="28"/>
        <v>112569</v>
      </c>
      <c r="DQ84" s="4">
        <f t="shared" si="29"/>
        <v>108371</v>
      </c>
      <c r="DR84" s="4">
        <f t="shared" si="30"/>
        <v>0</v>
      </c>
      <c r="DS84" s="4">
        <f t="shared" si="19"/>
        <v>0</v>
      </c>
      <c r="DT84" s="4">
        <f t="shared" si="31"/>
        <v>283142</v>
      </c>
      <c r="DU84" s="4">
        <f t="shared" si="32"/>
        <v>55922</v>
      </c>
      <c r="DV84" s="4">
        <f t="shared" si="33"/>
        <v>220802</v>
      </c>
      <c r="DW84" s="9">
        <f>DV84/DZ84</f>
        <v>0.46792774311677743</v>
      </c>
      <c r="DX84" s="4">
        <f t="shared" si="34"/>
        <v>105400</v>
      </c>
      <c r="DY84" s="4">
        <f t="shared" si="35"/>
        <v>145670</v>
      </c>
      <c r="DZ84" s="4">
        <f t="shared" si="36"/>
        <v>471872</v>
      </c>
      <c r="EA84" s="4">
        <f>SUM(DN84:DY84)</f>
        <v>4844793.4679277427</v>
      </c>
      <c r="EB84" s="4"/>
      <c r="EC84" s="4">
        <f>SUM(DN84,DR84:DT84)</f>
        <v>2970579</v>
      </c>
      <c r="ED84" s="4">
        <f>EC84/E84</f>
        <v>12429.200836820084</v>
      </c>
      <c r="EE84" s="4"/>
      <c r="EF84" s="4"/>
    </row>
    <row r="85" spans="1:136" x14ac:dyDescent="0.2">
      <c r="A85" s="7">
        <v>300</v>
      </c>
      <c r="B85" s="6" t="s">
        <v>315</v>
      </c>
      <c r="C85" t="s">
        <v>351</v>
      </c>
      <c r="D85">
        <v>4</v>
      </c>
      <c r="E85" s="10">
        <v>514</v>
      </c>
      <c r="F85" s="9">
        <v>0.39300000000000002</v>
      </c>
      <c r="G85">
        <v>202</v>
      </c>
      <c r="H85" s="4">
        <v>195277</v>
      </c>
      <c r="I85" s="4">
        <v>112569</v>
      </c>
      <c r="J85" s="4">
        <v>203488</v>
      </c>
      <c r="K85" s="4"/>
      <c r="L85" s="4"/>
      <c r="M85" s="4">
        <v>90879</v>
      </c>
      <c r="N85" s="4">
        <v>67876</v>
      </c>
      <c r="O85" s="4">
        <v>65831</v>
      </c>
      <c r="P85" s="4"/>
      <c r="Q85" s="4"/>
      <c r="R85" s="4"/>
      <c r="S85" s="4">
        <v>78183</v>
      </c>
      <c r="T85" s="4">
        <v>60194</v>
      </c>
      <c r="U85" s="4">
        <v>151785</v>
      </c>
      <c r="V85" s="4">
        <v>112569</v>
      </c>
      <c r="W85" s="49">
        <v>506561</v>
      </c>
      <c r="X85" s="4"/>
      <c r="Y85" s="4"/>
      <c r="Z85" s="4">
        <v>562845</v>
      </c>
      <c r="AA85" s="4"/>
      <c r="AB85" s="4">
        <v>187440</v>
      </c>
      <c r="AC85" s="4">
        <v>149952</v>
      </c>
      <c r="AD85" s="4">
        <v>2476518</v>
      </c>
      <c r="AE85" s="4"/>
      <c r="AF85" s="4">
        <v>112569</v>
      </c>
      <c r="AG85" s="4">
        <v>225138</v>
      </c>
      <c r="AH85" s="4">
        <v>787983</v>
      </c>
      <c r="AI85" s="4">
        <v>74976</v>
      </c>
      <c r="AJ85" s="4"/>
      <c r="AK85" s="4"/>
      <c r="AL85" s="4">
        <v>1688535</v>
      </c>
      <c r="AM85" s="4"/>
      <c r="AN85" s="4"/>
      <c r="AO85" s="4">
        <v>337707</v>
      </c>
      <c r="AP85" s="4"/>
      <c r="AQ85" s="4">
        <v>95200</v>
      </c>
      <c r="AR85" s="4">
        <v>95200</v>
      </c>
      <c r="AS85" s="4"/>
      <c r="AT85" s="4"/>
      <c r="AU85" s="4"/>
      <c r="AV85" s="4"/>
      <c r="AW85" s="4">
        <v>229358</v>
      </c>
      <c r="AX85" s="4">
        <v>3706</v>
      </c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>
        <v>111844</v>
      </c>
      <c r="BV85" s="4"/>
      <c r="BW85" s="4"/>
      <c r="BX85" s="4"/>
      <c r="BY85" s="4">
        <v>4048</v>
      </c>
      <c r="BZ85" s="4">
        <v>2956</v>
      </c>
      <c r="CA85" s="4">
        <v>2570</v>
      </c>
      <c r="CB85" s="4">
        <v>2570</v>
      </c>
      <c r="CC85" s="4">
        <v>2956</v>
      </c>
      <c r="CD85" s="4">
        <v>10280</v>
      </c>
      <c r="CE85" s="4"/>
      <c r="CF85" s="4"/>
      <c r="CG85" s="4"/>
      <c r="CH85" s="4"/>
      <c r="CI85" s="4"/>
      <c r="CJ85" s="4"/>
      <c r="CK85" s="4"/>
      <c r="CL85" s="4"/>
      <c r="CM85" s="4">
        <v>51400</v>
      </c>
      <c r="CN85" s="4">
        <v>132807</v>
      </c>
      <c r="CO85" s="4">
        <v>4517</v>
      </c>
      <c r="CP85" s="4"/>
      <c r="CQ85" s="4"/>
      <c r="CR85" s="4"/>
      <c r="CS85" s="4"/>
      <c r="CT85" s="4"/>
      <c r="CU85" s="4">
        <v>27500</v>
      </c>
      <c r="CV85" s="4"/>
      <c r="CW85" s="4"/>
      <c r="CX85" s="4"/>
      <c r="CY85" s="4"/>
      <c r="CZ85" s="4"/>
      <c r="DA85" s="4"/>
      <c r="DB85" s="4"/>
      <c r="DC85" s="4"/>
      <c r="DD85" s="4"/>
      <c r="DE85" s="4">
        <v>15</v>
      </c>
      <c r="DF85" s="4">
        <f t="shared" si="20"/>
        <v>9025787</v>
      </c>
      <c r="DG85" s="4">
        <f t="shared" si="21"/>
        <v>9025802</v>
      </c>
      <c r="DH85" s="4">
        <f t="shared" si="22"/>
        <v>4829292</v>
      </c>
      <c r="DI85" s="4">
        <f>VLOOKUP(A85,'[1]Combined_Merged google doc'!$B$2:$S$119,18,FALSE)</f>
        <v>471872</v>
      </c>
      <c r="DJ85" s="4">
        <f t="shared" si="23"/>
        <v>190400</v>
      </c>
      <c r="DK85" s="4">
        <f t="shared" si="24"/>
        <v>31548</v>
      </c>
      <c r="DL85" s="4">
        <f t="shared" si="25"/>
        <v>249924</v>
      </c>
      <c r="DM85" s="9">
        <f t="shared" si="26"/>
        <v>0.52964363217143628</v>
      </c>
      <c r="DN85" s="4">
        <f>SUM(H85:Q85,S85:W85,Y85:AD85,AU85,AZ85:BA85,BK85:BL85,BP85:BQ85,BS85:BT85,BV85:BW85,BZ85:CD85,CF85,CH85:CO85,CR85:CT85,CV85,CX85:DD85)-DL85</f>
        <v>4982099</v>
      </c>
      <c r="DO85" s="4">
        <f t="shared" si="27"/>
        <v>1200666</v>
      </c>
      <c r="DP85" s="4">
        <f t="shared" si="28"/>
        <v>2026242</v>
      </c>
      <c r="DQ85" s="4">
        <f t="shared" si="29"/>
        <v>233064</v>
      </c>
      <c r="DR85" s="4">
        <f t="shared" si="30"/>
        <v>0</v>
      </c>
      <c r="DS85" s="4">
        <f t="shared" si="19"/>
        <v>0</v>
      </c>
      <c r="DT85" s="4">
        <f t="shared" si="31"/>
        <v>0</v>
      </c>
      <c r="DU85" s="4">
        <f t="shared" si="32"/>
        <v>111844</v>
      </c>
      <c r="DV85" s="4">
        <f t="shared" si="33"/>
        <v>249924</v>
      </c>
      <c r="DW85" s="9">
        <f>DV85/DZ85</f>
        <v>0.52964363217143628</v>
      </c>
      <c r="DX85" s="4">
        <f t="shared" si="34"/>
        <v>190400</v>
      </c>
      <c r="DY85" s="4">
        <f t="shared" si="35"/>
        <v>31548</v>
      </c>
      <c r="DZ85" s="4">
        <f t="shared" si="36"/>
        <v>471872</v>
      </c>
      <c r="EA85" s="4">
        <f>SUM(DN85:DY85)</f>
        <v>9025787.5296436325</v>
      </c>
      <c r="EB85" s="4"/>
      <c r="EC85" s="4">
        <f>SUM(DN85,DR85:DT85)</f>
        <v>4982099</v>
      </c>
      <c r="ED85" s="4">
        <f>EC85/E85</f>
        <v>9692.799610894941</v>
      </c>
      <c r="EE85" s="4"/>
      <c r="EF85" s="4"/>
    </row>
    <row r="86" spans="1:136" x14ac:dyDescent="0.2">
      <c r="A86" s="7">
        <v>316</v>
      </c>
      <c r="B86" s="6" t="s">
        <v>316</v>
      </c>
      <c r="C86" t="s">
        <v>351</v>
      </c>
      <c r="D86">
        <v>7</v>
      </c>
      <c r="E86" s="10">
        <v>331</v>
      </c>
      <c r="F86" s="9">
        <v>0.57099999999999995</v>
      </c>
      <c r="G86">
        <v>189</v>
      </c>
      <c r="H86" s="4">
        <v>195277</v>
      </c>
      <c r="I86" s="4">
        <v>112569</v>
      </c>
      <c r="J86" s="4">
        <v>125223</v>
      </c>
      <c r="K86" s="4"/>
      <c r="L86" s="4"/>
      <c r="M86" s="4">
        <v>90879</v>
      </c>
      <c r="N86" s="4">
        <v>67876</v>
      </c>
      <c r="O86" s="4"/>
      <c r="P86" s="4"/>
      <c r="Q86" s="4"/>
      <c r="R86" s="4"/>
      <c r="S86" s="4">
        <v>78183</v>
      </c>
      <c r="T86" s="4">
        <v>60194</v>
      </c>
      <c r="U86" s="4">
        <v>101190</v>
      </c>
      <c r="V86" s="4">
        <v>112569</v>
      </c>
      <c r="W86" s="49">
        <v>337707</v>
      </c>
      <c r="X86" s="4"/>
      <c r="Y86" s="4">
        <v>225138</v>
      </c>
      <c r="Z86" s="4">
        <v>112569</v>
      </c>
      <c r="AA86" s="4">
        <v>225138</v>
      </c>
      <c r="AB86" s="4">
        <v>187440</v>
      </c>
      <c r="AC86" s="4">
        <v>74976</v>
      </c>
      <c r="AD86" s="4">
        <v>1350828</v>
      </c>
      <c r="AE86" s="4"/>
      <c r="AF86" s="4">
        <v>112569</v>
      </c>
      <c r="AG86" s="4">
        <v>112569</v>
      </c>
      <c r="AH86" s="4">
        <v>562845</v>
      </c>
      <c r="AI86" s="4"/>
      <c r="AJ86" s="4"/>
      <c r="AK86" s="4"/>
      <c r="AL86" s="4"/>
      <c r="AM86" s="4">
        <v>15760</v>
      </c>
      <c r="AN86" s="4"/>
      <c r="AO86" s="4"/>
      <c r="AP86" s="4"/>
      <c r="AQ86" s="4">
        <v>34000</v>
      </c>
      <c r="AR86" s="4">
        <v>34000</v>
      </c>
      <c r="AS86" s="4">
        <v>10200</v>
      </c>
      <c r="AT86" s="4"/>
      <c r="AU86" s="4"/>
      <c r="AV86" s="4"/>
      <c r="AW86" s="4">
        <v>147700</v>
      </c>
      <c r="AX86" s="4">
        <v>2386</v>
      </c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>
        <v>111844</v>
      </c>
      <c r="BV86" s="4"/>
      <c r="BW86" s="4"/>
      <c r="BX86" s="4"/>
      <c r="BY86" s="4">
        <v>3776</v>
      </c>
      <c r="BZ86" s="4">
        <v>1903</v>
      </c>
      <c r="CA86" s="4">
        <v>1655</v>
      </c>
      <c r="CB86" s="4">
        <v>1655</v>
      </c>
      <c r="CC86" s="4">
        <v>1903</v>
      </c>
      <c r="CD86" s="4">
        <v>6620</v>
      </c>
      <c r="CE86" s="4"/>
      <c r="CF86" s="4"/>
      <c r="CG86" s="4"/>
      <c r="CH86" s="4"/>
      <c r="CI86" s="4"/>
      <c r="CJ86" s="4"/>
      <c r="CK86" s="4"/>
      <c r="CL86" s="4"/>
      <c r="CM86" s="4">
        <v>33100</v>
      </c>
      <c r="CN86" s="4">
        <v>68604</v>
      </c>
      <c r="CO86" s="4">
        <v>5233</v>
      </c>
      <c r="CP86" s="4"/>
      <c r="CQ86" s="4"/>
      <c r="CR86" s="4">
        <v>13859</v>
      </c>
      <c r="CS86" s="4"/>
      <c r="CT86" s="4"/>
      <c r="CU86" s="4">
        <v>24375</v>
      </c>
      <c r="CV86" s="4"/>
      <c r="CW86" s="4"/>
      <c r="CX86" s="4">
        <v>112569</v>
      </c>
      <c r="CY86" s="4"/>
      <c r="CZ86" s="4"/>
      <c r="DA86" s="4"/>
      <c r="DB86" s="4"/>
      <c r="DC86" s="4"/>
      <c r="DD86" s="4"/>
      <c r="DE86" s="4">
        <v>112167</v>
      </c>
      <c r="DF86" s="4">
        <f t="shared" si="20"/>
        <v>4876881</v>
      </c>
      <c r="DG86" s="4">
        <f t="shared" si="21"/>
        <v>4989048</v>
      </c>
      <c r="DH86" s="4">
        <f t="shared" si="22"/>
        <v>3226293</v>
      </c>
      <c r="DI86" s="4">
        <f>VLOOKUP(A86,'[1]Combined_Merged google doc'!$B$2:$S$119,18,FALSE)</f>
        <v>441504</v>
      </c>
      <c r="DJ86" s="4">
        <f t="shared" si="23"/>
        <v>78200</v>
      </c>
      <c r="DK86" s="4">
        <f t="shared" si="24"/>
        <v>28151</v>
      </c>
      <c r="DL86" s="4">
        <f t="shared" si="25"/>
        <v>335153</v>
      </c>
      <c r="DM86" s="9">
        <f t="shared" si="26"/>
        <v>0.75911656519533233</v>
      </c>
      <c r="DN86" s="4">
        <f>SUM(H86:Q86,S86:W86,Y86:AD86,AU86,AZ86:BA86,BK86:BL86,BP86:BQ86,BS86:BT86,BV86:BW86,BZ86:CD86,CF86,CH86:CO86,CR86:CT86,CV86,CX86:DD86)-DL86</f>
        <v>3369704</v>
      </c>
      <c r="DO86" s="4">
        <f t="shared" si="27"/>
        <v>787983</v>
      </c>
      <c r="DP86" s="4">
        <f t="shared" si="28"/>
        <v>15760</v>
      </c>
      <c r="DQ86" s="4">
        <f t="shared" si="29"/>
        <v>150086</v>
      </c>
      <c r="DR86" s="4">
        <f t="shared" si="30"/>
        <v>0</v>
      </c>
      <c r="DS86" s="4">
        <f t="shared" si="19"/>
        <v>0</v>
      </c>
      <c r="DT86" s="4">
        <f t="shared" si="31"/>
        <v>0</v>
      </c>
      <c r="DU86" s="4">
        <f t="shared" si="32"/>
        <v>111844</v>
      </c>
      <c r="DV86" s="4">
        <f t="shared" si="33"/>
        <v>335153</v>
      </c>
      <c r="DW86" s="9">
        <f>DV86/DZ86</f>
        <v>0.75911656519533233</v>
      </c>
      <c r="DX86" s="4">
        <f t="shared" si="34"/>
        <v>78200</v>
      </c>
      <c r="DY86" s="4">
        <f t="shared" si="35"/>
        <v>28151</v>
      </c>
      <c r="DZ86" s="4">
        <f t="shared" si="36"/>
        <v>441504</v>
      </c>
      <c r="EA86" s="4">
        <f>SUM(DN86:DY86)</f>
        <v>4876881.7591165649</v>
      </c>
      <c r="EB86" s="4"/>
      <c r="EC86" s="4">
        <f>SUM(DN86,DR86:DT86)</f>
        <v>3369704</v>
      </c>
      <c r="ED86" s="4">
        <f>EC86/E86</f>
        <v>10180.374622356496</v>
      </c>
      <c r="EE86" s="4"/>
      <c r="EF86" s="4"/>
    </row>
    <row r="87" spans="1:136" x14ac:dyDescent="0.2">
      <c r="A87" s="7">
        <v>302</v>
      </c>
      <c r="B87" s="6" t="s">
        <v>317</v>
      </c>
      <c r="C87" t="s">
        <v>351</v>
      </c>
      <c r="D87">
        <v>4</v>
      </c>
      <c r="E87" s="10">
        <v>473</v>
      </c>
      <c r="F87" s="9">
        <v>0.53900000000000003</v>
      </c>
      <c r="G87">
        <v>255</v>
      </c>
      <c r="H87" s="4">
        <v>195277</v>
      </c>
      <c r="I87" s="4">
        <v>112569</v>
      </c>
      <c r="J87" s="4">
        <v>187835</v>
      </c>
      <c r="K87" s="4"/>
      <c r="L87" s="4"/>
      <c r="M87" s="4">
        <v>90879</v>
      </c>
      <c r="N87" s="4">
        <v>67876</v>
      </c>
      <c r="O87" s="4">
        <v>60767</v>
      </c>
      <c r="P87" s="4"/>
      <c r="Q87" s="4"/>
      <c r="R87" s="4"/>
      <c r="S87" s="4">
        <v>78183</v>
      </c>
      <c r="T87" s="4">
        <v>60194</v>
      </c>
      <c r="U87" s="4">
        <v>101190</v>
      </c>
      <c r="V87" s="4">
        <v>112569</v>
      </c>
      <c r="W87" s="49">
        <f>562845-X87</f>
        <v>506561</v>
      </c>
      <c r="X87" s="4">
        <v>56284</v>
      </c>
      <c r="Y87" s="4">
        <v>337707</v>
      </c>
      <c r="Z87" s="4"/>
      <c r="AA87" s="4">
        <v>337707</v>
      </c>
      <c r="AB87" s="4">
        <v>224928</v>
      </c>
      <c r="AC87" s="4">
        <v>112464</v>
      </c>
      <c r="AD87" s="4">
        <v>2251380</v>
      </c>
      <c r="AE87" s="4"/>
      <c r="AF87" s="4">
        <v>112569</v>
      </c>
      <c r="AG87" s="4">
        <v>225138</v>
      </c>
      <c r="AH87" s="4">
        <v>900552</v>
      </c>
      <c r="AI87" s="4">
        <v>224928</v>
      </c>
      <c r="AJ87" s="4"/>
      <c r="AK87" s="4"/>
      <c r="AL87" s="4">
        <v>1350828</v>
      </c>
      <c r="AM87" s="4"/>
      <c r="AN87" s="4"/>
      <c r="AO87" s="4">
        <v>225138</v>
      </c>
      <c r="AP87" s="4"/>
      <c r="AQ87" s="4">
        <v>47600</v>
      </c>
      <c r="AR87" s="4">
        <v>47600</v>
      </c>
      <c r="AS87" s="4">
        <v>10200</v>
      </c>
      <c r="AT87" s="4"/>
      <c r="AU87" s="4"/>
      <c r="AV87" s="4"/>
      <c r="AW87" s="4">
        <v>148301</v>
      </c>
      <c r="AX87" s="4">
        <v>2396</v>
      </c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>
        <v>111844</v>
      </c>
      <c r="BV87" s="4"/>
      <c r="BW87" s="4"/>
      <c r="BX87" s="4"/>
      <c r="BY87" s="4">
        <v>5106</v>
      </c>
      <c r="BZ87" s="4">
        <v>2720</v>
      </c>
      <c r="CA87" s="4">
        <v>2365</v>
      </c>
      <c r="CB87" s="4">
        <v>2365</v>
      </c>
      <c r="CC87" s="4">
        <v>2720</v>
      </c>
      <c r="CD87" s="4">
        <v>9460</v>
      </c>
      <c r="CE87" s="4"/>
      <c r="CF87" s="4"/>
      <c r="CG87" s="4"/>
      <c r="CH87" s="4"/>
      <c r="CI87" s="4"/>
      <c r="CJ87" s="4"/>
      <c r="CK87" s="4"/>
      <c r="CL87" s="4"/>
      <c r="CM87" s="4">
        <v>47300</v>
      </c>
      <c r="CN87" s="4">
        <v>127730</v>
      </c>
      <c r="CO87" s="4">
        <v>5138</v>
      </c>
      <c r="CP87" s="4"/>
      <c r="CQ87" s="4"/>
      <c r="CR87" s="4"/>
      <c r="CS87" s="4"/>
      <c r="CT87" s="4"/>
      <c r="CU87" s="4">
        <v>26950</v>
      </c>
      <c r="CV87" s="4"/>
      <c r="CW87" s="4"/>
      <c r="CX87" s="4"/>
      <c r="CY87" s="4"/>
      <c r="CZ87" s="4"/>
      <c r="DA87" s="4"/>
      <c r="DB87" s="4"/>
      <c r="DC87" s="4"/>
      <c r="DD87" s="4"/>
      <c r="DE87" s="4">
        <v>13</v>
      </c>
      <c r="DF87" s="4">
        <f t="shared" si="20"/>
        <v>8533318</v>
      </c>
      <c r="DG87" s="4">
        <f t="shared" si="21"/>
        <v>8533331</v>
      </c>
      <c r="DH87" s="4">
        <f t="shared" si="22"/>
        <v>4685748</v>
      </c>
      <c r="DI87" s="4">
        <f>VLOOKUP(A87,'[1]Combined_Merged google doc'!$B$2:$S$119,18,FALSE)</f>
        <v>595680</v>
      </c>
      <c r="DJ87" s="4">
        <f t="shared" si="23"/>
        <v>105400</v>
      </c>
      <c r="DK87" s="4">
        <f t="shared" si="24"/>
        <v>88340</v>
      </c>
      <c r="DL87" s="4">
        <f t="shared" si="25"/>
        <v>401940</v>
      </c>
      <c r="DM87" s="9">
        <f t="shared" si="26"/>
        <v>0.67475825946817081</v>
      </c>
      <c r="DN87" s="4">
        <f>SUM(H87:Q87,S87:W87,Y87:AD87,AU87,AZ87:BA87,BK87:BL87,BP87:BQ87,BS87:BT87,BV87:BW87,BZ87:CD87,CF87,CH87:CO87,CR87:CT87,CV87,CX87:DD87)-DL87</f>
        <v>4635944</v>
      </c>
      <c r="DO87" s="4">
        <f t="shared" si="27"/>
        <v>1463187</v>
      </c>
      <c r="DP87" s="4">
        <f t="shared" si="28"/>
        <v>1575966</v>
      </c>
      <c r="DQ87" s="4">
        <f t="shared" si="29"/>
        <v>150697</v>
      </c>
      <c r="DR87" s="4">
        <f t="shared" si="30"/>
        <v>0</v>
      </c>
      <c r="DS87" s="4">
        <f t="shared" si="19"/>
        <v>0</v>
      </c>
      <c r="DT87" s="4">
        <f t="shared" si="31"/>
        <v>0</v>
      </c>
      <c r="DU87" s="4">
        <f t="shared" si="32"/>
        <v>111844</v>
      </c>
      <c r="DV87" s="4">
        <f t="shared" si="33"/>
        <v>401940</v>
      </c>
      <c r="DW87" s="9">
        <f>DV87/DZ87</f>
        <v>0.67475825946817081</v>
      </c>
      <c r="DX87" s="4">
        <f t="shared" si="34"/>
        <v>105400</v>
      </c>
      <c r="DY87" s="4">
        <f t="shared" si="35"/>
        <v>88340</v>
      </c>
      <c r="DZ87" s="4">
        <f t="shared" si="36"/>
        <v>595680</v>
      </c>
      <c r="EA87" s="4">
        <f>SUM(DN87:DY87)</f>
        <v>8533318.6747582592</v>
      </c>
      <c r="EB87" s="4"/>
      <c r="EC87" s="4">
        <f>SUM(DN87,DR87:DT87)</f>
        <v>4635944</v>
      </c>
      <c r="ED87" s="4">
        <f>EC87/E87</f>
        <v>9801.150105708246</v>
      </c>
      <c r="EE87" s="4"/>
      <c r="EF87" s="4"/>
    </row>
    <row r="88" spans="1:136" x14ac:dyDescent="0.2">
      <c r="A88" s="7">
        <v>304</v>
      </c>
      <c r="B88" s="6" t="s">
        <v>318</v>
      </c>
      <c r="C88" t="s">
        <v>358</v>
      </c>
      <c r="D88">
        <v>7</v>
      </c>
      <c r="E88" s="10">
        <v>132</v>
      </c>
      <c r="F88" s="9">
        <v>0.47</v>
      </c>
      <c r="G88">
        <v>62</v>
      </c>
      <c r="H88" s="4">
        <v>195277</v>
      </c>
      <c r="I88" s="4">
        <v>112569</v>
      </c>
      <c r="J88" s="4"/>
      <c r="K88" s="4"/>
      <c r="L88" s="4"/>
      <c r="M88" s="4">
        <v>45440</v>
      </c>
      <c r="N88" s="4">
        <v>67876</v>
      </c>
      <c r="O88" s="4"/>
      <c r="P88" s="4"/>
      <c r="Q88" s="4"/>
      <c r="R88" s="4"/>
      <c r="S88" s="4">
        <v>78183</v>
      </c>
      <c r="T88" s="4">
        <v>60194</v>
      </c>
      <c r="U88" s="4">
        <v>50595</v>
      </c>
      <c r="V88" s="4">
        <v>56285</v>
      </c>
      <c r="W88" s="49">
        <v>337707</v>
      </c>
      <c r="X88" s="4"/>
      <c r="Y88" s="4"/>
      <c r="Z88" s="4"/>
      <c r="AA88" s="4"/>
      <c r="AB88" s="4"/>
      <c r="AC88" s="4"/>
      <c r="AD88" s="4">
        <v>619130</v>
      </c>
      <c r="AE88" s="4"/>
      <c r="AF88" s="4">
        <v>112569</v>
      </c>
      <c r="AG88" s="4">
        <v>112569</v>
      </c>
      <c r="AH88" s="4">
        <v>2363949</v>
      </c>
      <c r="AI88" s="4">
        <v>862224</v>
      </c>
      <c r="AJ88" s="4">
        <v>110030</v>
      </c>
      <c r="AK88" s="4"/>
      <c r="AL88" s="4">
        <v>112569</v>
      </c>
      <c r="AM88" s="4"/>
      <c r="AN88" s="4"/>
      <c r="AO88" s="4"/>
      <c r="AP88" s="4"/>
      <c r="AQ88" s="4">
        <v>54400</v>
      </c>
      <c r="AR88" s="4">
        <v>74800</v>
      </c>
      <c r="AS88" s="4">
        <v>10200</v>
      </c>
      <c r="AT88" s="4"/>
      <c r="AU88" s="4"/>
      <c r="AV88" s="4"/>
      <c r="AW88" s="4">
        <v>58902</v>
      </c>
      <c r="AX88" s="4">
        <v>952</v>
      </c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>
        <v>225138</v>
      </c>
      <c r="BR88" s="4"/>
      <c r="BS88" s="4">
        <v>23000</v>
      </c>
      <c r="BT88" s="4"/>
      <c r="BU88" s="4">
        <v>111844</v>
      </c>
      <c r="BV88" s="4">
        <v>100000</v>
      </c>
      <c r="BW88" s="4"/>
      <c r="BX88" s="4"/>
      <c r="BY88" s="4">
        <v>1243</v>
      </c>
      <c r="BZ88" s="4">
        <v>1214</v>
      </c>
      <c r="CA88" s="4">
        <v>1320</v>
      </c>
      <c r="CB88" s="4">
        <v>1320</v>
      </c>
      <c r="CC88" s="4">
        <v>1518</v>
      </c>
      <c r="CD88" s="4">
        <v>2640</v>
      </c>
      <c r="CE88" s="4"/>
      <c r="CF88" s="4"/>
      <c r="CG88" s="4"/>
      <c r="CH88" s="4"/>
      <c r="CI88" s="4"/>
      <c r="CJ88" s="4"/>
      <c r="CK88" s="4"/>
      <c r="CL88" s="4"/>
      <c r="CM88" s="4">
        <v>13200</v>
      </c>
      <c r="CN88" s="4">
        <v>90519</v>
      </c>
      <c r="CO88" s="4">
        <v>5047</v>
      </c>
      <c r="CP88" s="4"/>
      <c r="CQ88" s="4"/>
      <c r="CR88" s="4"/>
      <c r="CS88" s="4"/>
      <c r="CT88" s="4"/>
      <c r="CU88" s="4">
        <v>7053</v>
      </c>
      <c r="CV88" s="4"/>
      <c r="CW88" s="4"/>
      <c r="CX88" s="4"/>
      <c r="CY88" s="4"/>
      <c r="CZ88" s="4"/>
      <c r="DA88" s="4"/>
      <c r="DB88" s="4"/>
      <c r="DC88" s="4"/>
      <c r="DD88" s="4"/>
      <c r="DE88" s="4">
        <v>5009</v>
      </c>
      <c r="DF88" s="4">
        <f t="shared" si="20"/>
        <v>6081476</v>
      </c>
      <c r="DG88" s="4">
        <f t="shared" si="21"/>
        <v>6086485</v>
      </c>
      <c r="DH88" s="4">
        <f t="shared" si="22"/>
        <v>1842915</v>
      </c>
      <c r="DI88" s="4">
        <f>VLOOKUP(A88,'[1]Combined_Merged google doc'!$B$2:$S$119,18,FALSE)</f>
        <v>144832</v>
      </c>
      <c r="DJ88" s="4">
        <f t="shared" si="23"/>
        <v>139400</v>
      </c>
      <c r="DK88" s="4">
        <f t="shared" si="24"/>
        <v>8296</v>
      </c>
      <c r="DL88" s="4">
        <f t="shared" si="25"/>
        <v>-2864</v>
      </c>
      <c r="DM88" s="9">
        <f t="shared" si="26"/>
        <v>-1.9774635439681838E-2</v>
      </c>
      <c r="DN88" s="4">
        <f>SUM(H88:Q88,S88:W88,Y88:AD88,AU88,AZ88:BA88,BK88:BL88,BP88:BQ88,BS88:BT88,BV88:BW88,BZ88:CD88,CF88,CH88:CO88,CR88:CT88,CV88,CX88:DD88)-DL88</f>
        <v>2091036</v>
      </c>
      <c r="DO88" s="4">
        <f t="shared" si="27"/>
        <v>3561341</v>
      </c>
      <c r="DP88" s="4">
        <f t="shared" si="28"/>
        <v>112569</v>
      </c>
      <c r="DQ88" s="4">
        <f t="shared" si="29"/>
        <v>59854</v>
      </c>
      <c r="DR88" s="4">
        <f t="shared" si="30"/>
        <v>0</v>
      </c>
      <c r="DS88" s="4">
        <f t="shared" si="19"/>
        <v>0</v>
      </c>
      <c r="DT88" s="4">
        <f t="shared" si="31"/>
        <v>0</v>
      </c>
      <c r="DU88" s="4">
        <f t="shared" si="32"/>
        <v>111844</v>
      </c>
      <c r="DV88" s="4">
        <f t="shared" si="33"/>
        <v>-2864</v>
      </c>
      <c r="DW88" s="44">
        <f>DV88/DZ88</f>
        <v>-1.9774635439681838E-2</v>
      </c>
      <c r="DX88" s="4">
        <f t="shared" si="34"/>
        <v>139400</v>
      </c>
      <c r="DY88" s="4">
        <f t="shared" si="35"/>
        <v>8296</v>
      </c>
      <c r="DZ88" s="4">
        <f t="shared" si="36"/>
        <v>144832</v>
      </c>
      <c r="EA88" s="4">
        <f>SUM(DN88:DY88)</f>
        <v>6081475.9802253647</v>
      </c>
      <c r="EB88" s="4"/>
      <c r="EC88" s="4">
        <f>SUM(DN88,DR88:DT88)</f>
        <v>2091036</v>
      </c>
      <c r="ED88" s="4">
        <f>EC88/E88</f>
        <v>15841.181818181818</v>
      </c>
      <c r="EE88" s="4"/>
      <c r="EF88" s="4"/>
    </row>
    <row r="89" spans="1:136" x14ac:dyDescent="0.2">
      <c r="A89" s="7">
        <v>436</v>
      </c>
      <c r="B89" s="6" t="s">
        <v>386</v>
      </c>
      <c r="C89" t="s">
        <v>352</v>
      </c>
      <c r="D89">
        <v>7</v>
      </c>
      <c r="E89" s="10">
        <v>216</v>
      </c>
      <c r="F89" s="9">
        <v>0.875</v>
      </c>
      <c r="G89">
        <v>189</v>
      </c>
      <c r="H89" s="4">
        <v>195277</v>
      </c>
      <c r="I89" s="4">
        <v>112569</v>
      </c>
      <c r="J89" s="4">
        <v>109570</v>
      </c>
      <c r="K89" s="4"/>
      <c r="L89" s="4">
        <v>127248</v>
      </c>
      <c r="M89" s="4">
        <v>45440</v>
      </c>
      <c r="N89" s="4">
        <v>67876</v>
      </c>
      <c r="O89" s="4"/>
      <c r="P89" s="4">
        <v>56854</v>
      </c>
      <c r="Q89" s="4">
        <v>69509</v>
      </c>
      <c r="R89" s="4"/>
      <c r="S89" s="4">
        <v>78183</v>
      </c>
      <c r="T89" s="4">
        <v>60194</v>
      </c>
      <c r="U89" s="4">
        <v>202380</v>
      </c>
      <c r="V89" s="4"/>
      <c r="W89" s="49"/>
      <c r="X89" s="4"/>
      <c r="Y89" s="4"/>
      <c r="Z89" s="4"/>
      <c r="AA89" s="4"/>
      <c r="AB89" s="4"/>
      <c r="AC89" s="4"/>
      <c r="AD89" s="4">
        <f>2032996-AE89</f>
        <v>1013120.8600000001</v>
      </c>
      <c r="AE89" s="4">
        <f>'pdf DetailxSch Pos'!AE89*'pdf DetailxSch Pos'!AE$123</f>
        <v>1019875.1399999999</v>
      </c>
      <c r="AF89" s="4">
        <v>112569</v>
      </c>
      <c r="AG89" s="4">
        <v>112569</v>
      </c>
      <c r="AH89" s="4">
        <v>787983</v>
      </c>
      <c r="AI89" s="4"/>
      <c r="AJ89" s="4"/>
      <c r="AK89" s="4"/>
      <c r="AL89" s="4"/>
      <c r="AM89" s="4">
        <v>5628</v>
      </c>
      <c r="AN89" s="4"/>
      <c r="AO89" s="4"/>
      <c r="AP89" s="4"/>
      <c r="AQ89" s="4"/>
      <c r="AR89" s="4"/>
      <c r="AS89" s="4"/>
      <c r="AT89" s="4">
        <v>60000</v>
      </c>
      <c r="AU89" s="4"/>
      <c r="AV89" s="4"/>
      <c r="AW89" s="4">
        <v>96382</v>
      </c>
      <c r="AX89" s="4">
        <v>1557</v>
      </c>
      <c r="AY89" s="4"/>
      <c r="AZ89" s="4"/>
      <c r="BA89" s="4"/>
      <c r="BB89" s="4"/>
      <c r="BC89" s="4">
        <v>112569</v>
      </c>
      <c r="BD89" s="4"/>
      <c r="BE89" s="4"/>
      <c r="BF89" s="4">
        <v>156529</v>
      </c>
      <c r="BG89" s="4">
        <v>14666</v>
      </c>
      <c r="BH89" s="4">
        <v>20550</v>
      </c>
      <c r="BI89" s="4">
        <v>26000</v>
      </c>
      <c r="BJ89" s="4"/>
      <c r="BK89" s="4">
        <v>225138</v>
      </c>
      <c r="BL89" s="4"/>
      <c r="BM89" s="4"/>
      <c r="BN89" s="4"/>
      <c r="BO89" s="4"/>
      <c r="BP89" s="4"/>
      <c r="BQ89" s="4"/>
      <c r="BR89" s="4"/>
      <c r="BS89" s="4"/>
      <c r="BT89" s="4"/>
      <c r="BU89" s="4">
        <v>299968</v>
      </c>
      <c r="BV89" s="4"/>
      <c r="BW89" s="4">
        <v>117087</v>
      </c>
      <c r="BX89" s="4"/>
      <c r="BY89" s="4">
        <v>7612</v>
      </c>
      <c r="BZ89" s="4">
        <v>6210</v>
      </c>
      <c r="CA89" s="4">
        <v>3240</v>
      </c>
      <c r="CB89" s="4">
        <v>3240</v>
      </c>
      <c r="CC89" s="4">
        <v>7452</v>
      </c>
      <c r="CD89" s="4">
        <v>4320</v>
      </c>
      <c r="CE89" s="4">
        <v>117087</v>
      </c>
      <c r="CF89" s="4"/>
      <c r="CG89" s="4"/>
      <c r="CH89" s="4"/>
      <c r="CI89" s="4"/>
      <c r="CJ89" s="4"/>
      <c r="CK89" s="4"/>
      <c r="CL89" s="4"/>
      <c r="CM89" s="4">
        <v>21600</v>
      </c>
      <c r="CN89" s="4">
        <v>73733</v>
      </c>
      <c r="CO89" s="4">
        <v>6387</v>
      </c>
      <c r="CP89" s="4"/>
      <c r="CQ89" s="4"/>
      <c r="CR89" s="4"/>
      <c r="CS89" s="4"/>
      <c r="CT89" s="4"/>
      <c r="CU89" s="4">
        <v>13475</v>
      </c>
      <c r="CV89" s="4"/>
      <c r="CW89" s="4">
        <v>912937</v>
      </c>
      <c r="CX89" s="4"/>
      <c r="CY89" s="4"/>
      <c r="CZ89" s="4"/>
      <c r="DA89" s="4"/>
      <c r="DB89" s="4"/>
      <c r="DC89" s="4"/>
      <c r="DD89" s="4"/>
      <c r="DE89" s="4">
        <v>131094</v>
      </c>
      <c r="DF89" s="4">
        <f t="shared" si="20"/>
        <v>6484584</v>
      </c>
      <c r="DG89" s="4">
        <f t="shared" si="21"/>
        <v>6615678</v>
      </c>
      <c r="DH89" s="4">
        <f t="shared" si="22"/>
        <v>2265870.8600000003</v>
      </c>
      <c r="DI89" s="4">
        <f>VLOOKUP(A89,'[1]Combined_Merged google doc'!$B$2:$S$119,18,FALSE)</f>
        <v>443840</v>
      </c>
      <c r="DJ89" s="4">
        <f t="shared" si="23"/>
        <v>60000</v>
      </c>
      <c r="DK89" s="4">
        <f t="shared" si="24"/>
        <v>1488363.14</v>
      </c>
      <c r="DL89" s="4">
        <f t="shared" si="25"/>
        <v>-1104523.1399999999</v>
      </c>
      <c r="DM89" s="9">
        <f t="shared" si="26"/>
        <v>-2.4885615086517663</v>
      </c>
      <c r="DN89" s="4">
        <f>SUM(H89:Q89,S89:W89,Y89:AD89,AU89,AZ89:BA89,BK89:BL89,BP89:BQ89,BS89:BT89,BV89:BW89,BZ89:CD89,CF89,CH89:CO89,CR89:CT89,CV89,CX89:DD89)-DL89</f>
        <v>3711151</v>
      </c>
      <c r="DO89" s="4">
        <f t="shared" si="27"/>
        <v>1013121</v>
      </c>
      <c r="DP89" s="4">
        <f t="shared" si="28"/>
        <v>5628</v>
      </c>
      <c r="DQ89" s="4">
        <f t="shared" si="29"/>
        <v>97939</v>
      </c>
      <c r="DR89" s="4">
        <f t="shared" si="30"/>
        <v>0</v>
      </c>
      <c r="DS89" s="4">
        <f t="shared" si="19"/>
        <v>0</v>
      </c>
      <c r="DT89" s="4">
        <f t="shared" si="31"/>
        <v>912937</v>
      </c>
      <c r="DU89" s="4">
        <f t="shared" si="32"/>
        <v>299968</v>
      </c>
      <c r="DV89" s="4">
        <f t="shared" si="33"/>
        <v>-1104523.1399999999</v>
      </c>
      <c r="DW89" s="44">
        <f>DV89/DZ89</f>
        <v>-2.4885615086517663</v>
      </c>
      <c r="DX89" s="4">
        <f t="shared" si="34"/>
        <v>60000</v>
      </c>
      <c r="DY89" s="4">
        <f t="shared" si="35"/>
        <v>1488363.14</v>
      </c>
      <c r="DZ89" s="4">
        <f t="shared" si="36"/>
        <v>443840</v>
      </c>
      <c r="EA89" s="4">
        <f>SUM(DN89:DY89)</f>
        <v>6484581.5114384918</v>
      </c>
      <c r="EB89" s="4"/>
      <c r="EC89" s="4">
        <f>SUM(DN89,DR89:DT89)</f>
        <v>4624088</v>
      </c>
      <c r="ED89" s="4">
        <f>EC89/E89</f>
        <v>21407.814814814814</v>
      </c>
      <c r="EE89" s="4"/>
      <c r="EF89" s="4"/>
    </row>
    <row r="90" spans="1:136" x14ac:dyDescent="0.2">
      <c r="A90" s="7">
        <v>459</v>
      </c>
      <c r="B90" s="6" t="s">
        <v>320</v>
      </c>
      <c r="C90" t="s">
        <v>352</v>
      </c>
      <c r="D90">
        <v>4</v>
      </c>
      <c r="E90" s="10">
        <v>790</v>
      </c>
      <c r="F90" s="9">
        <v>0.72699999999999998</v>
      </c>
      <c r="G90">
        <v>574</v>
      </c>
      <c r="H90" s="4">
        <v>195277</v>
      </c>
      <c r="I90" s="4">
        <v>112569</v>
      </c>
      <c r="J90" s="4">
        <v>406975</v>
      </c>
      <c r="K90" s="4"/>
      <c r="L90" s="4">
        <v>445368</v>
      </c>
      <c r="M90" s="4">
        <v>90879</v>
      </c>
      <c r="N90" s="4">
        <v>67876</v>
      </c>
      <c r="O90" s="4">
        <v>101278</v>
      </c>
      <c r="P90" s="4">
        <v>56854</v>
      </c>
      <c r="Q90" s="4">
        <v>69509</v>
      </c>
      <c r="R90" s="4"/>
      <c r="S90" s="4">
        <v>78183</v>
      </c>
      <c r="T90" s="4">
        <v>60194</v>
      </c>
      <c r="U90" s="4">
        <v>404760</v>
      </c>
      <c r="V90" s="4">
        <v>112569</v>
      </c>
      <c r="W90" s="49"/>
      <c r="X90" s="4"/>
      <c r="Y90" s="4"/>
      <c r="Z90" s="4"/>
      <c r="AA90" s="4"/>
      <c r="AB90" s="4"/>
      <c r="AC90" s="4"/>
      <c r="AD90" s="4">
        <f>4488126-AE90</f>
        <v>3705396.2199999997</v>
      </c>
      <c r="AE90" s="4">
        <f>'pdf DetailxSch Pos'!AE90*'pdf DetailxSch Pos'!AE$123</f>
        <v>782729.78</v>
      </c>
      <c r="AF90" s="4">
        <v>225138</v>
      </c>
      <c r="AG90" s="4">
        <v>450276</v>
      </c>
      <c r="AH90" s="4">
        <v>1688535</v>
      </c>
      <c r="AI90" s="4">
        <v>262416</v>
      </c>
      <c r="AJ90" s="4">
        <v>55015</v>
      </c>
      <c r="AK90" s="4"/>
      <c r="AL90" s="4">
        <v>1801104</v>
      </c>
      <c r="AM90" s="4"/>
      <c r="AN90" s="4">
        <v>74976</v>
      </c>
      <c r="AO90" s="4"/>
      <c r="AP90" s="4">
        <v>381744</v>
      </c>
      <c r="AQ90" s="4"/>
      <c r="AR90" s="4"/>
      <c r="AS90" s="4"/>
      <c r="AT90" s="4">
        <v>75000</v>
      </c>
      <c r="AU90" s="4"/>
      <c r="AV90" s="4"/>
      <c r="AW90" s="4">
        <v>247687</v>
      </c>
      <c r="AX90" s="4">
        <v>4002</v>
      </c>
      <c r="AY90" s="4"/>
      <c r="AZ90" s="4"/>
      <c r="BA90" s="4"/>
      <c r="BB90" s="4"/>
      <c r="BC90" s="4"/>
      <c r="BD90" s="4"/>
      <c r="BE90" s="4"/>
      <c r="BF90" s="4">
        <v>156529</v>
      </c>
      <c r="BG90" s="4">
        <v>25216</v>
      </c>
      <c r="BH90" s="4">
        <v>10000</v>
      </c>
      <c r="BI90" s="4">
        <v>32000</v>
      </c>
      <c r="BJ90" s="4"/>
      <c r="BK90" s="4">
        <v>225138</v>
      </c>
      <c r="BL90" s="4"/>
      <c r="BM90" s="4">
        <v>144306</v>
      </c>
      <c r="BN90" s="4"/>
      <c r="BO90" s="4"/>
      <c r="BP90" s="4">
        <v>112569</v>
      </c>
      <c r="BQ90" s="4"/>
      <c r="BR90" s="4"/>
      <c r="BS90" s="4"/>
      <c r="BT90" s="4"/>
      <c r="BU90" s="4">
        <v>544014</v>
      </c>
      <c r="BV90" s="4"/>
      <c r="BW90" s="4">
        <v>117087</v>
      </c>
      <c r="BX90" s="4">
        <v>75000</v>
      </c>
      <c r="BY90" s="4">
        <v>11508</v>
      </c>
      <c r="BZ90" s="4">
        <v>22713</v>
      </c>
      <c r="CA90" s="4">
        <v>11850</v>
      </c>
      <c r="CB90" s="4">
        <v>11850</v>
      </c>
      <c r="CC90" s="4">
        <v>27255</v>
      </c>
      <c r="CD90" s="4">
        <v>15800</v>
      </c>
      <c r="CE90" s="4">
        <v>117087</v>
      </c>
      <c r="CF90" s="4"/>
      <c r="CG90" s="4"/>
      <c r="CH90" s="4"/>
      <c r="CI90" s="4">
        <v>117087</v>
      </c>
      <c r="CJ90" s="4"/>
      <c r="CK90" s="4">
        <v>5000</v>
      </c>
      <c r="CL90" s="4">
        <v>113946</v>
      </c>
      <c r="CM90" s="4">
        <v>79000</v>
      </c>
      <c r="CN90" s="4">
        <v>192814</v>
      </c>
      <c r="CO90" s="4">
        <v>19264</v>
      </c>
      <c r="CP90" s="4"/>
      <c r="CQ90" s="4"/>
      <c r="CR90" s="4"/>
      <c r="CS90" s="4"/>
      <c r="CT90" s="4"/>
      <c r="CU90" s="4">
        <v>40125</v>
      </c>
      <c r="CV90" s="4"/>
      <c r="CW90" s="4"/>
      <c r="CX90" s="4"/>
      <c r="CY90" s="4"/>
      <c r="CZ90" s="4"/>
      <c r="DA90" s="4"/>
      <c r="DB90" s="4"/>
      <c r="DC90" s="4"/>
      <c r="DD90" s="4"/>
      <c r="DE90" s="4">
        <v>-310</v>
      </c>
      <c r="DF90" s="4">
        <f t="shared" si="20"/>
        <v>14183468</v>
      </c>
      <c r="DG90" s="4">
        <f t="shared" si="21"/>
        <v>14183158</v>
      </c>
      <c r="DH90" s="4">
        <f t="shared" si="22"/>
        <v>5974752.2199999997</v>
      </c>
      <c r="DI90" s="4">
        <f>VLOOKUP(A90,'[1]Combined_Merged google doc'!$B$2:$S$119,18,FALSE)</f>
        <v>1343200</v>
      </c>
      <c r="DJ90" s="4">
        <f t="shared" si="23"/>
        <v>75000</v>
      </c>
      <c r="DK90" s="4">
        <f t="shared" si="24"/>
        <v>1319500.78</v>
      </c>
      <c r="DL90" s="4">
        <f t="shared" si="25"/>
        <v>-51300.780000000028</v>
      </c>
      <c r="DM90" s="9">
        <f t="shared" si="26"/>
        <v>-3.8192957117331769E-2</v>
      </c>
      <c r="DN90" s="4">
        <f>SUM(H90:Q90,S90:W90,Y90:AD90,AU90,AZ90:BA90,BK90:BL90,BP90:BQ90,BS90:BT90,BV90:BW90,BZ90:CD90,CF90,CH90:CO90,CR90:CT90,CV90,CX90:DD90)-DL90</f>
        <v>7030361</v>
      </c>
      <c r="DO90" s="4">
        <f t="shared" si="27"/>
        <v>2681380</v>
      </c>
      <c r="DP90" s="4">
        <f t="shared" si="28"/>
        <v>2257824</v>
      </c>
      <c r="DQ90" s="4">
        <f t="shared" si="29"/>
        <v>326689</v>
      </c>
      <c r="DR90" s="4">
        <f t="shared" si="30"/>
        <v>0</v>
      </c>
      <c r="DS90" s="4">
        <f t="shared" si="19"/>
        <v>0</v>
      </c>
      <c r="DT90" s="4">
        <f t="shared" si="31"/>
        <v>0</v>
      </c>
      <c r="DU90" s="4">
        <f t="shared" si="32"/>
        <v>544014</v>
      </c>
      <c r="DV90" s="4">
        <f t="shared" si="33"/>
        <v>-51300.780000000028</v>
      </c>
      <c r="DW90" s="44">
        <f>DV90/DZ90</f>
        <v>-3.8192957117331769E-2</v>
      </c>
      <c r="DX90" s="4">
        <f t="shared" si="34"/>
        <v>75000</v>
      </c>
      <c r="DY90" s="4">
        <f t="shared" si="35"/>
        <v>1319500.78</v>
      </c>
      <c r="DZ90" s="4">
        <f t="shared" si="36"/>
        <v>1343200</v>
      </c>
      <c r="EA90" s="4">
        <f>SUM(DN90:DY90)</f>
        <v>14183467.961807042</v>
      </c>
      <c r="EB90" s="4"/>
      <c r="EC90" s="4">
        <f>SUM(DN90,DR90:DT90)</f>
        <v>7030361</v>
      </c>
      <c r="ED90" s="4">
        <f>EC90/E90</f>
        <v>8899.1911392405054</v>
      </c>
      <c r="EE90" s="4"/>
      <c r="EF90" s="4"/>
    </row>
    <row r="91" spans="1:136" x14ac:dyDescent="0.2">
      <c r="A91" s="7">
        <v>456</v>
      </c>
      <c r="B91" s="6" t="s">
        <v>106</v>
      </c>
      <c r="C91" t="s">
        <v>353</v>
      </c>
      <c r="D91">
        <v>4</v>
      </c>
      <c r="E91" s="10">
        <v>695</v>
      </c>
      <c r="F91" s="9">
        <v>0</v>
      </c>
      <c r="G91">
        <v>0</v>
      </c>
      <c r="H91" s="4">
        <v>195277</v>
      </c>
      <c r="I91" s="4">
        <v>112569</v>
      </c>
      <c r="J91" s="4">
        <v>156529</v>
      </c>
      <c r="K91" s="4"/>
      <c r="L91" s="4">
        <v>318120</v>
      </c>
      <c r="M91" s="4">
        <v>90879</v>
      </c>
      <c r="N91" s="4">
        <v>67876</v>
      </c>
      <c r="O91" s="4">
        <v>86086</v>
      </c>
      <c r="P91" s="4"/>
      <c r="Q91" s="4">
        <v>69509</v>
      </c>
      <c r="R91" s="4"/>
      <c r="S91" s="4">
        <v>78183</v>
      </c>
      <c r="T91" s="4">
        <v>60194</v>
      </c>
      <c r="U91" s="4">
        <v>50595</v>
      </c>
      <c r="V91" s="4"/>
      <c r="W91" s="49"/>
      <c r="X91" s="4"/>
      <c r="Y91" s="4"/>
      <c r="Z91" s="4"/>
      <c r="AA91" s="4"/>
      <c r="AB91" s="4"/>
      <c r="AC91" s="4"/>
      <c r="AD91" s="4">
        <v>2885143</v>
      </c>
      <c r="AE91" s="4"/>
      <c r="AF91" s="4">
        <v>112569</v>
      </c>
      <c r="AG91" s="4">
        <v>225138</v>
      </c>
      <c r="AH91" s="4">
        <v>1125690</v>
      </c>
      <c r="AI91" s="4"/>
      <c r="AJ91" s="4"/>
      <c r="AK91" s="4"/>
      <c r="AL91" s="4">
        <v>900552</v>
      </c>
      <c r="AM91" s="4"/>
      <c r="AN91" s="4"/>
      <c r="AO91" s="4"/>
      <c r="AP91" s="4">
        <v>254496</v>
      </c>
      <c r="AQ91" s="4"/>
      <c r="AR91" s="4"/>
      <c r="AS91" s="4"/>
      <c r="AT91" s="4"/>
      <c r="AU91" s="4">
        <v>70000</v>
      </c>
      <c r="AV91" s="4"/>
      <c r="AW91" s="4"/>
      <c r="AX91" s="4"/>
      <c r="AY91" s="4">
        <v>17375</v>
      </c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>
        <v>223687</v>
      </c>
      <c r="BV91" s="4"/>
      <c r="BW91" s="4"/>
      <c r="BX91" s="4">
        <v>75000</v>
      </c>
      <c r="BY91" s="4"/>
      <c r="BZ91" s="4">
        <v>19981</v>
      </c>
      <c r="CA91" s="4">
        <v>10425</v>
      </c>
      <c r="CB91" s="4">
        <v>10425</v>
      </c>
      <c r="CC91" s="4">
        <v>23978</v>
      </c>
      <c r="CD91" s="4">
        <v>13900</v>
      </c>
      <c r="CE91" s="4"/>
      <c r="CF91" s="4">
        <v>117087</v>
      </c>
      <c r="CG91" s="4"/>
      <c r="CH91" s="4">
        <v>150000</v>
      </c>
      <c r="CI91" s="4"/>
      <c r="CJ91" s="4"/>
      <c r="CK91" s="4"/>
      <c r="CL91" s="4"/>
      <c r="CM91" s="4">
        <v>69500</v>
      </c>
      <c r="CN91" s="4">
        <v>110165</v>
      </c>
      <c r="CO91" s="4">
        <v>6924</v>
      </c>
      <c r="CP91" s="4"/>
      <c r="CQ91" s="4"/>
      <c r="CR91" s="4"/>
      <c r="CS91" s="4"/>
      <c r="CT91" s="4"/>
      <c r="CU91" s="4"/>
      <c r="CV91" s="4">
        <v>5225</v>
      </c>
      <c r="CW91" s="4">
        <v>29156</v>
      </c>
      <c r="CX91" s="4">
        <v>112569</v>
      </c>
      <c r="CY91" s="4"/>
      <c r="CZ91" s="4"/>
      <c r="DA91" s="4"/>
      <c r="DB91" s="4"/>
      <c r="DC91" s="4"/>
      <c r="DD91" s="4"/>
      <c r="DE91" s="4">
        <v>78468</v>
      </c>
      <c r="DF91" s="4">
        <f t="shared" si="20"/>
        <v>7854802</v>
      </c>
      <c r="DG91" s="4">
        <f t="shared" si="21"/>
        <v>7933270</v>
      </c>
      <c r="DH91" s="4">
        <f t="shared" si="22"/>
        <v>4247286</v>
      </c>
      <c r="DI91" s="4">
        <v>0</v>
      </c>
      <c r="DJ91" s="4">
        <f t="shared" si="23"/>
        <v>0</v>
      </c>
      <c r="DK91" s="4">
        <f t="shared" si="24"/>
        <v>0</v>
      </c>
      <c r="DL91" s="4">
        <f t="shared" si="25"/>
        <v>0</v>
      </c>
      <c r="DM91" s="63" t="s">
        <v>348</v>
      </c>
      <c r="DN91" s="4">
        <f>SUM(H91:Q91,S91:W91,Y91:AD91,AU91,AZ91:BA91,BK91:BL91,BP91:BQ91,BS91:BT91,BV91:BW91,BZ91:CD91,CF91,CH91:CO91,CR91:CT91,CV91,CX91:DD91)-DL91</f>
        <v>4891139</v>
      </c>
      <c r="DO91" s="4">
        <f t="shared" si="27"/>
        <v>1463397</v>
      </c>
      <c r="DP91" s="4">
        <f t="shared" si="28"/>
        <v>1155048</v>
      </c>
      <c r="DQ91" s="4">
        <f t="shared" si="29"/>
        <v>92375</v>
      </c>
      <c r="DR91" s="4">
        <f t="shared" si="30"/>
        <v>0</v>
      </c>
      <c r="DS91" s="4">
        <f t="shared" si="19"/>
        <v>0</v>
      </c>
      <c r="DT91" s="4">
        <f t="shared" si="31"/>
        <v>29156</v>
      </c>
      <c r="DU91" s="4">
        <f t="shared" si="32"/>
        <v>223687</v>
      </c>
      <c r="DV91" s="4">
        <f t="shared" si="33"/>
        <v>0</v>
      </c>
      <c r="DW91" s="63" t="s">
        <v>348</v>
      </c>
      <c r="DX91" s="4">
        <f t="shared" si="34"/>
        <v>0</v>
      </c>
      <c r="DY91" s="4">
        <f t="shared" si="35"/>
        <v>0</v>
      </c>
      <c r="DZ91" s="4">
        <f t="shared" si="36"/>
        <v>0</v>
      </c>
      <c r="EA91" s="4">
        <f>SUM(DN91:DY91)</f>
        <v>7854802</v>
      </c>
      <c r="EB91" s="4"/>
      <c r="EC91" s="4">
        <f>SUM(DN91,DR91:DT91)</f>
        <v>4920295</v>
      </c>
      <c r="ED91" s="4">
        <f>EC91/E91</f>
        <v>7079.5611510791368</v>
      </c>
      <c r="EE91" s="4"/>
      <c r="EF91" s="4"/>
    </row>
    <row r="92" spans="1:136" x14ac:dyDescent="0.2">
      <c r="A92" s="7">
        <v>305</v>
      </c>
      <c r="B92" s="6" t="s">
        <v>321</v>
      </c>
      <c r="C92" t="s">
        <v>351</v>
      </c>
      <c r="D92">
        <v>2</v>
      </c>
      <c r="E92" s="10">
        <v>181</v>
      </c>
      <c r="F92" s="9">
        <v>2.1999999999999999E-2</v>
      </c>
      <c r="G92">
        <v>4</v>
      </c>
      <c r="H92" s="4">
        <v>195277</v>
      </c>
      <c r="I92" s="4">
        <v>112569</v>
      </c>
      <c r="J92" s="4"/>
      <c r="K92" s="4"/>
      <c r="L92" s="4"/>
      <c r="M92" s="4">
        <v>45440</v>
      </c>
      <c r="N92" s="4">
        <v>67876</v>
      </c>
      <c r="O92" s="4"/>
      <c r="P92" s="4"/>
      <c r="Q92" s="4"/>
      <c r="R92" s="4"/>
      <c r="S92" s="4">
        <v>78183</v>
      </c>
      <c r="T92" s="4">
        <v>60194</v>
      </c>
      <c r="U92" s="4">
        <v>50595</v>
      </c>
      <c r="V92" s="4">
        <v>56285</v>
      </c>
      <c r="W92" s="49">
        <f>450276-X92</f>
        <v>337707</v>
      </c>
      <c r="X92" s="4">
        <v>112569</v>
      </c>
      <c r="Y92" s="4"/>
      <c r="Z92" s="4"/>
      <c r="AA92" s="4">
        <v>112569</v>
      </c>
      <c r="AB92" s="4">
        <v>37488</v>
      </c>
      <c r="AC92" s="4">
        <v>74976</v>
      </c>
      <c r="AD92" s="4">
        <v>1013121</v>
      </c>
      <c r="AE92" s="4"/>
      <c r="AF92" s="4">
        <v>112569</v>
      </c>
      <c r="AG92" s="4">
        <v>112569</v>
      </c>
      <c r="AH92" s="4">
        <v>225138</v>
      </c>
      <c r="AI92" s="4"/>
      <c r="AJ92" s="4"/>
      <c r="AK92" s="4"/>
      <c r="AL92" s="4">
        <v>225138</v>
      </c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>
        <v>4525</v>
      </c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>
        <v>55922</v>
      </c>
      <c r="BV92" s="4"/>
      <c r="BW92" s="4"/>
      <c r="BX92" s="4"/>
      <c r="BY92" s="4"/>
      <c r="BZ92" s="4">
        <v>1041</v>
      </c>
      <c r="CA92" s="4">
        <v>905</v>
      </c>
      <c r="CB92" s="4">
        <v>905</v>
      </c>
      <c r="CC92" s="4">
        <v>1041</v>
      </c>
      <c r="CD92" s="4">
        <v>3620</v>
      </c>
      <c r="CE92" s="4"/>
      <c r="CF92" s="4"/>
      <c r="CG92" s="4"/>
      <c r="CH92" s="4"/>
      <c r="CI92" s="4"/>
      <c r="CJ92" s="4"/>
      <c r="CK92" s="4"/>
      <c r="CL92" s="4"/>
      <c r="CM92" s="4">
        <v>18100</v>
      </c>
      <c r="CN92" s="4">
        <v>48787</v>
      </c>
      <c r="CO92" s="4">
        <v>3608</v>
      </c>
      <c r="CP92" s="4"/>
      <c r="CQ92" s="4"/>
      <c r="CR92" s="4"/>
      <c r="CS92" s="4"/>
      <c r="CT92" s="4"/>
      <c r="CU92" s="4">
        <v>525</v>
      </c>
      <c r="CV92" s="4"/>
      <c r="CW92" s="4"/>
      <c r="CX92" s="4"/>
      <c r="CY92" s="4"/>
      <c r="CZ92" s="4"/>
      <c r="DA92" s="4"/>
      <c r="DB92" s="4"/>
      <c r="DC92" s="4"/>
      <c r="DD92" s="4"/>
      <c r="DE92" s="4">
        <v>5</v>
      </c>
      <c r="DF92" s="4">
        <f t="shared" si="20"/>
        <v>3169242</v>
      </c>
      <c r="DG92" s="4">
        <f t="shared" si="21"/>
        <v>3169247</v>
      </c>
      <c r="DH92" s="4">
        <f t="shared" si="22"/>
        <v>2075030</v>
      </c>
      <c r="DI92" s="4">
        <f>VLOOKUP(A92,'[1]Combined_Merged google doc'!$B$2:$S$119,18,FALSE)</f>
        <v>9344</v>
      </c>
      <c r="DJ92" s="4">
        <f t="shared" si="23"/>
        <v>0</v>
      </c>
      <c r="DK92" s="4">
        <f t="shared" si="24"/>
        <v>113094</v>
      </c>
      <c r="DL92" s="4">
        <f t="shared" si="25"/>
        <v>-103750</v>
      </c>
      <c r="DM92" s="9">
        <f t="shared" si="26"/>
        <v>-11.103381849315069</v>
      </c>
      <c r="DN92" s="4">
        <f>SUM(H92:Q92,S92:W92,Y92:AD92,AU92,AZ92:BA92,BK92:BL92,BP92:BQ92,BS92:BT92,BV92:BW92,BZ92:CD92,CF92,CH92:CO92,CR92:CT92,CV92,CX92:DD92)-DL92</f>
        <v>2424037</v>
      </c>
      <c r="DO92" s="4">
        <f t="shared" si="27"/>
        <v>450276</v>
      </c>
      <c r="DP92" s="4">
        <f t="shared" si="28"/>
        <v>225138</v>
      </c>
      <c r="DQ92" s="4">
        <f t="shared" si="29"/>
        <v>4525</v>
      </c>
      <c r="DR92" s="4">
        <f t="shared" si="30"/>
        <v>0</v>
      </c>
      <c r="DS92" s="4">
        <f t="shared" si="19"/>
        <v>0</v>
      </c>
      <c r="DT92" s="4">
        <f t="shared" si="31"/>
        <v>0</v>
      </c>
      <c r="DU92" s="4">
        <f t="shared" si="32"/>
        <v>55922</v>
      </c>
      <c r="DV92" s="4">
        <f t="shared" si="33"/>
        <v>-103750</v>
      </c>
      <c r="DW92" s="44">
        <f>DV92/DZ92</f>
        <v>-11.103381849315069</v>
      </c>
      <c r="DX92" s="4">
        <f t="shared" si="34"/>
        <v>0</v>
      </c>
      <c r="DY92" s="4">
        <f t="shared" si="35"/>
        <v>113094</v>
      </c>
      <c r="DZ92" s="4">
        <f t="shared" si="36"/>
        <v>9344</v>
      </c>
      <c r="EA92" s="4">
        <f>SUM(DN92:DY92)</f>
        <v>3169230.8966181506</v>
      </c>
      <c r="EB92" s="4"/>
      <c r="EC92" s="4">
        <f>SUM(DN92,DR92:DT92)</f>
        <v>2424037</v>
      </c>
      <c r="ED92" s="4">
        <f>EC92/E92</f>
        <v>13392.469613259669</v>
      </c>
      <c r="EE92" s="4"/>
      <c r="EF92" s="4"/>
    </row>
    <row r="93" spans="1:136" x14ac:dyDescent="0.2">
      <c r="A93" s="7">
        <v>307</v>
      </c>
      <c r="B93" s="6" t="s">
        <v>322</v>
      </c>
      <c r="C93" t="s">
        <v>351</v>
      </c>
      <c r="D93">
        <v>8</v>
      </c>
      <c r="E93" s="10">
        <v>259</v>
      </c>
      <c r="F93" s="9">
        <v>0.81899999999999995</v>
      </c>
      <c r="G93">
        <v>212</v>
      </c>
      <c r="H93" s="4">
        <v>195277</v>
      </c>
      <c r="I93" s="4">
        <v>112569</v>
      </c>
      <c r="J93" s="4"/>
      <c r="K93" s="4"/>
      <c r="L93" s="4"/>
      <c r="M93" s="4">
        <v>45440</v>
      </c>
      <c r="N93" s="4">
        <v>67876</v>
      </c>
      <c r="O93" s="4"/>
      <c r="P93" s="4"/>
      <c r="Q93" s="4"/>
      <c r="R93" s="4"/>
      <c r="S93" s="4">
        <v>78183</v>
      </c>
      <c r="T93" s="4">
        <v>60194</v>
      </c>
      <c r="U93" s="4">
        <v>50595</v>
      </c>
      <c r="V93" s="4">
        <v>56285</v>
      </c>
      <c r="W93" s="49">
        <v>337707</v>
      </c>
      <c r="X93" s="4"/>
      <c r="Y93" s="4">
        <v>225138</v>
      </c>
      <c r="Z93" s="4"/>
      <c r="AA93" s="4">
        <v>225138</v>
      </c>
      <c r="AB93" s="4">
        <v>149952</v>
      </c>
      <c r="AC93" s="4">
        <v>74976</v>
      </c>
      <c r="AD93" s="4">
        <v>1125690</v>
      </c>
      <c r="AE93" s="4"/>
      <c r="AF93" s="4">
        <v>112569</v>
      </c>
      <c r="AG93" s="4">
        <v>112569</v>
      </c>
      <c r="AH93" s="4">
        <v>787983</v>
      </c>
      <c r="AI93" s="4">
        <v>187440</v>
      </c>
      <c r="AJ93" s="4"/>
      <c r="AK93" s="4"/>
      <c r="AL93" s="4"/>
      <c r="AM93" s="4">
        <v>5628</v>
      </c>
      <c r="AN93" s="4"/>
      <c r="AO93" s="4"/>
      <c r="AP93" s="4"/>
      <c r="AQ93" s="4">
        <v>20400</v>
      </c>
      <c r="AR93" s="4">
        <v>20400</v>
      </c>
      <c r="AS93" s="4">
        <v>10200</v>
      </c>
      <c r="AT93" s="4"/>
      <c r="AU93" s="4"/>
      <c r="AV93" s="4"/>
      <c r="AW93" s="4">
        <v>115573</v>
      </c>
      <c r="AX93" s="4">
        <v>1867</v>
      </c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>
        <v>111844</v>
      </c>
      <c r="BV93" s="4"/>
      <c r="BW93" s="4"/>
      <c r="BX93" s="4"/>
      <c r="BY93" s="4">
        <v>8521</v>
      </c>
      <c r="BZ93" s="4">
        <v>1489</v>
      </c>
      <c r="CA93" s="4">
        <v>1295</v>
      </c>
      <c r="CB93" s="4">
        <v>1295</v>
      </c>
      <c r="CC93" s="4">
        <v>1489</v>
      </c>
      <c r="CD93" s="4">
        <v>5180</v>
      </c>
      <c r="CE93" s="4"/>
      <c r="CF93" s="4"/>
      <c r="CG93" s="4"/>
      <c r="CH93" s="4"/>
      <c r="CI93" s="4"/>
      <c r="CJ93" s="4"/>
      <c r="CK93" s="4"/>
      <c r="CL93" s="4"/>
      <c r="CM93" s="4">
        <v>25900</v>
      </c>
      <c r="CN93" s="4">
        <v>64572</v>
      </c>
      <c r="CO93" s="4">
        <v>4408</v>
      </c>
      <c r="CP93" s="4"/>
      <c r="CQ93" s="4"/>
      <c r="CR93" s="4"/>
      <c r="CS93" s="4"/>
      <c r="CT93" s="4"/>
      <c r="CU93" s="4">
        <v>22425</v>
      </c>
      <c r="CV93" s="4"/>
      <c r="CW93" s="4">
        <v>44687</v>
      </c>
      <c r="CX93" s="4">
        <v>112569</v>
      </c>
      <c r="CY93" s="4"/>
      <c r="CZ93" s="4"/>
      <c r="DA93" s="4"/>
      <c r="DB93" s="4"/>
      <c r="DC93" s="4"/>
      <c r="DD93" s="4"/>
      <c r="DE93" s="4">
        <v>112065</v>
      </c>
      <c r="DF93" s="4">
        <f t="shared" si="20"/>
        <v>4585323</v>
      </c>
      <c r="DG93" s="4">
        <f t="shared" si="21"/>
        <v>4697388</v>
      </c>
      <c r="DH93" s="4">
        <f t="shared" si="22"/>
        <v>2665391</v>
      </c>
      <c r="DI93" s="4">
        <f>VLOOKUP(A93,'[1]Combined_Merged google doc'!$B$2:$S$119,18,FALSE)</f>
        <v>497568</v>
      </c>
      <c r="DJ93" s="4">
        <f t="shared" si="23"/>
        <v>51000</v>
      </c>
      <c r="DK93" s="4">
        <f t="shared" si="24"/>
        <v>30946</v>
      </c>
      <c r="DL93" s="4">
        <f t="shared" si="25"/>
        <v>415622</v>
      </c>
      <c r="DM93" s="9">
        <f t="shared" si="26"/>
        <v>0.8353069329217313</v>
      </c>
      <c r="DN93" s="4">
        <f>SUM(H93:Q93,S93:W93,Y93:AD93,AU93,AZ93:BA93,BK93:BL93,BP93:BQ93,BS93:BT93,BV93:BW93,BZ93:CD93,CF93,CH93:CO93,CR93:CT93,CV93,CX93:DD93)-DL93</f>
        <v>2607595</v>
      </c>
      <c r="DO93" s="4">
        <f t="shared" si="27"/>
        <v>1200561</v>
      </c>
      <c r="DP93" s="4">
        <f t="shared" si="28"/>
        <v>5628</v>
      </c>
      <c r="DQ93" s="4">
        <f t="shared" si="29"/>
        <v>117440</v>
      </c>
      <c r="DR93" s="4">
        <f t="shared" si="30"/>
        <v>0</v>
      </c>
      <c r="DS93" s="4">
        <f t="shared" si="19"/>
        <v>0</v>
      </c>
      <c r="DT93" s="4">
        <f t="shared" si="31"/>
        <v>44687</v>
      </c>
      <c r="DU93" s="4">
        <f t="shared" si="32"/>
        <v>111844</v>
      </c>
      <c r="DV93" s="4">
        <f t="shared" si="33"/>
        <v>415622</v>
      </c>
      <c r="DW93" s="9">
        <f>DV93/DZ93</f>
        <v>0.8353069329217313</v>
      </c>
      <c r="DX93" s="4">
        <f t="shared" si="34"/>
        <v>51000</v>
      </c>
      <c r="DY93" s="4">
        <f t="shared" si="35"/>
        <v>30946</v>
      </c>
      <c r="DZ93" s="4">
        <f t="shared" si="36"/>
        <v>497568</v>
      </c>
      <c r="EA93" s="4">
        <f>SUM(DN93:DY93)</f>
        <v>4585323.8353069331</v>
      </c>
      <c r="EB93" s="4"/>
      <c r="EC93" s="4">
        <f>SUM(DN93,DR93:DT93)</f>
        <v>2652282</v>
      </c>
      <c r="ED93" s="4">
        <f>EC93/E93</f>
        <v>10240.471042471043</v>
      </c>
      <c r="EE93" s="4"/>
      <c r="EF93" s="4"/>
    </row>
    <row r="94" spans="1:136" x14ac:dyDescent="0.2">
      <c r="A94" s="7">
        <v>409</v>
      </c>
      <c r="B94" s="6" t="s">
        <v>109</v>
      </c>
      <c r="C94" t="s">
        <v>354</v>
      </c>
      <c r="D94">
        <v>2</v>
      </c>
      <c r="E94" s="10">
        <v>600</v>
      </c>
      <c r="F94" s="9">
        <v>0.26</v>
      </c>
      <c r="G94">
        <v>156</v>
      </c>
      <c r="H94" s="4">
        <v>195277</v>
      </c>
      <c r="I94" s="4">
        <v>112569</v>
      </c>
      <c r="J94" s="4">
        <v>422628</v>
      </c>
      <c r="K94" s="4">
        <v>112569</v>
      </c>
      <c r="L94" s="4"/>
      <c r="M94" s="4">
        <v>90879</v>
      </c>
      <c r="N94" s="4">
        <v>67876</v>
      </c>
      <c r="O94" s="4">
        <v>75959</v>
      </c>
      <c r="P94" s="4"/>
      <c r="Q94" s="4"/>
      <c r="R94" s="4"/>
      <c r="S94" s="4">
        <v>78183</v>
      </c>
      <c r="T94" s="4">
        <v>60194</v>
      </c>
      <c r="U94" s="4">
        <v>151785</v>
      </c>
      <c r="V94" s="4">
        <v>112569</v>
      </c>
      <c r="W94" s="49">
        <v>337707</v>
      </c>
      <c r="X94" s="4"/>
      <c r="Y94" s="4">
        <v>225138</v>
      </c>
      <c r="Z94" s="4">
        <v>112569</v>
      </c>
      <c r="AA94" s="4">
        <v>225138</v>
      </c>
      <c r="AB94" s="4">
        <v>187440</v>
      </c>
      <c r="AC94" s="4">
        <v>74976</v>
      </c>
      <c r="AD94" s="4">
        <v>2825482</v>
      </c>
      <c r="AE94" s="4"/>
      <c r="AF94" s="4">
        <v>112569</v>
      </c>
      <c r="AG94" s="4">
        <v>225138</v>
      </c>
      <c r="AH94" s="4">
        <v>1125690</v>
      </c>
      <c r="AI94" s="4">
        <v>187440</v>
      </c>
      <c r="AJ94" s="4"/>
      <c r="AK94" s="4">
        <v>117087</v>
      </c>
      <c r="AL94" s="4">
        <v>562845</v>
      </c>
      <c r="AM94" s="4"/>
      <c r="AN94" s="4"/>
      <c r="AO94" s="4">
        <v>112569</v>
      </c>
      <c r="AP94" s="4"/>
      <c r="AQ94" s="4"/>
      <c r="AR94" s="4"/>
      <c r="AS94" s="4"/>
      <c r="AT94" s="4"/>
      <c r="AU94" s="4"/>
      <c r="AV94" s="4"/>
      <c r="AW94" s="4"/>
      <c r="AX94" s="4"/>
      <c r="AY94" s="4">
        <v>15000</v>
      </c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>
        <v>225138</v>
      </c>
      <c r="BR94" s="4"/>
      <c r="BS94" s="4">
        <v>23000</v>
      </c>
      <c r="BT94" s="4"/>
      <c r="BU94" s="4">
        <v>111844</v>
      </c>
      <c r="BV94" s="4">
        <v>100000</v>
      </c>
      <c r="BW94" s="4"/>
      <c r="BX94" s="4"/>
      <c r="BY94" s="4">
        <v>3117</v>
      </c>
      <c r="BZ94" s="4">
        <v>4444</v>
      </c>
      <c r="CA94" s="4">
        <v>4440</v>
      </c>
      <c r="CB94" s="4">
        <v>4440</v>
      </c>
      <c r="CC94" s="4">
        <v>5106</v>
      </c>
      <c r="CD94" s="4">
        <v>12000</v>
      </c>
      <c r="CE94" s="4"/>
      <c r="CF94" s="4"/>
      <c r="CG94" s="4"/>
      <c r="CH94" s="4"/>
      <c r="CI94" s="4"/>
      <c r="CJ94" s="4"/>
      <c r="CK94" s="4"/>
      <c r="CL94" s="4"/>
      <c r="CM94" s="4">
        <v>60000</v>
      </c>
      <c r="CN94" s="4">
        <v>130207</v>
      </c>
      <c r="CO94" s="4">
        <v>8017</v>
      </c>
      <c r="CP94" s="4"/>
      <c r="CQ94" s="4"/>
      <c r="CR94" s="4"/>
      <c r="CS94" s="4"/>
      <c r="CT94" s="4"/>
      <c r="CU94" s="4">
        <v>24750</v>
      </c>
      <c r="CV94" s="4"/>
      <c r="CW94" s="4"/>
      <c r="CX94" s="4"/>
      <c r="CY94" s="4"/>
      <c r="CZ94" s="4"/>
      <c r="DA94" s="4"/>
      <c r="DB94" s="4"/>
      <c r="DC94" s="4"/>
      <c r="DD94" s="4"/>
      <c r="DE94" s="4">
        <v>-145043</v>
      </c>
      <c r="DF94" s="4">
        <f t="shared" si="20"/>
        <v>8643779</v>
      </c>
      <c r="DG94" s="4">
        <f t="shared" si="21"/>
        <v>8498736</v>
      </c>
      <c r="DH94" s="4">
        <f t="shared" si="22"/>
        <v>5642999</v>
      </c>
      <c r="DI94" s="4">
        <f>VLOOKUP(A94,'[1]Combined_Merged google doc'!$B$2:$S$119,18,FALSE)</f>
        <v>362416</v>
      </c>
      <c r="DJ94" s="4">
        <f t="shared" si="23"/>
        <v>0</v>
      </c>
      <c r="DK94" s="4">
        <f t="shared" si="24"/>
        <v>27867</v>
      </c>
      <c r="DL94" s="4">
        <f t="shared" si="25"/>
        <v>334549</v>
      </c>
      <c r="DM94" s="9">
        <f t="shared" si="26"/>
        <v>0.92310769943931836</v>
      </c>
      <c r="DN94" s="4">
        <f>SUM(H94:Q94,S94:W94,Y94:AD94,AU94,AZ94:BA94,BK94:BL94,BP94:BQ94,BS94:BT94,BV94:BW94,BZ94:CD94,CF94,CH94:CO94,CR94:CT94,CV94,CX94:DD94)-DL94</f>
        <v>5711181</v>
      </c>
      <c r="DO94" s="4">
        <f t="shared" si="27"/>
        <v>1767924</v>
      </c>
      <c r="DP94" s="4">
        <f t="shared" si="28"/>
        <v>675414</v>
      </c>
      <c r="DQ94" s="4">
        <f t="shared" si="29"/>
        <v>15000</v>
      </c>
      <c r="DR94" s="4">
        <f t="shared" si="30"/>
        <v>0</v>
      </c>
      <c r="DS94" s="4">
        <f t="shared" ref="DS94:DS121" si="37">SUM(CP94)</f>
        <v>0</v>
      </c>
      <c r="DT94" s="4">
        <f t="shared" si="31"/>
        <v>0</v>
      </c>
      <c r="DU94" s="4">
        <f t="shared" si="32"/>
        <v>111844</v>
      </c>
      <c r="DV94" s="4">
        <f t="shared" si="33"/>
        <v>334549</v>
      </c>
      <c r="DW94" s="9">
        <f>DV94/DZ94</f>
        <v>0.92310769943931836</v>
      </c>
      <c r="DX94" s="4">
        <f t="shared" si="34"/>
        <v>0</v>
      </c>
      <c r="DY94" s="4">
        <f t="shared" si="35"/>
        <v>27867</v>
      </c>
      <c r="DZ94" s="4">
        <f t="shared" si="36"/>
        <v>362416</v>
      </c>
      <c r="EA94" s="4">
        <f>SUM(DN94:DY94)</f>
        <v>8643779.9231076986</v>
      </c>
      <c r="EB94" s="4"/>
      <c r="EC94" s="4">
        <f>SUM(DN94,DR94:DT94)</f>
        <v>5711181</v>
      </c>
      <c r="ED94" s="4">
        <f>EC94/E94</f>
        <v>9518.6350000000002</v>
      </c>
      <c r="EE94" s="4"/>
      <c r="EF94" s="4"/>
    </row>
    <row r="95" spans="1:136" x14ac:dyDescent="0.2">
      <c r="A95" s="7">
        <v>466</v>
      </c>
      <c r="B95" s="6" t="s">
        <v>110</v>
      </c>
      <c r="C95" t="s">
        <v>352</v>
      </c>
      <c r="D95">
        <v>2</v>
      </c>
      <c r="E95" s="10">
        <v>600</v>
      </c>
      <c r="F95" s="9">
        <v>0.16800000000000001</v>
      </c>
      <c r="G95">
        <v>101</v>
      </c>
      <c r="H95" s="4">
        <v>195277</v>
      </c>
      <c r="I95" s="4">
        <v>112569</v>
      </c>
      <c r="J95" s="4">
        <v>313058</v>
      </c>
      <c r="K95" s="4"/>
      <c r="L95" s="4">
        <v>318120</v>
      </c>
      <c r="M95" s="4">
        <v>90879</v>
      </c>
      <c r="N95" s="4">
        <v>67876</v>
      </c>
      <c r="O95" s="4">
        <v>75959</v>
      </c>
      <c r="P95" s="4">
        <v>56854</v>
      </c>
      <c r="Q95" s="4">
        <v>69509</v>
      </c>
      <c r="R95" s="4"/>
      <c r="S95" s="4">
        <v>78183</v>
      </c>
      <c r="T95" s="4">
        <v>60194</v>
      </c>
      <c r="U95" s="4">
        <v>151785</v>
      </c>
      <c r="V95" s="4">
        <v>112569</v>
      </c>
      <c r="W95" s="49"/>
      <c r="X95" s="4"/>
      <c r="Y95" s="4"/>
      <c r="Z95" s="4"/>
      <c r="AA95" s="4"/>
      <c r="AB95" s="4"/>
      <c r="AC95" s="4"/>
      <c r="AD95" s="4">
        <f>2825482-AE95</f>
        <v>2814225.0999999996</v>
      </c>
      <c r="AE95" s="4">
        <f>'pdf DetailxSch Pos'!AE95*'pdf DetailxSch Pos'!AE$123</f>
        <v>11256.90000000016</v>
      </c>
      <c r="AF95" s="4">
        <v>112569</v>
      </c>
      <c r="AG95" s="4">
        <v>112569</v>
      </c>
      <c r="AH95" s="4">
        <v>112569</v>
      </c>
      <c r="AI95" s="4"/>
      <c r="AJ95" s="4"/>
      <c r="AK95" s="4">
        <v>117087</v>
      </c>
      <c r="AL95" s="4"/>
      <c r="AM95" s="4">
        <v>10131</v>
      </c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>
        <v>15000</v>
      </c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>
        <v>244046</v>
      </c>
      <c r="BV95" s="4"/>
      <c r="BW95" s="4">
        <v>117087</v>
      </c>
      <c r="BX95" s="4"/>
      <c r="BY95" s="4"/>
      <c r="BZ95" s="4">
        <v>17250</v>
      </c>
      <c r="CA95" s="4">
        <v>9000</v>
      </c>
      <c r="CB95" s="4">
        <v>9000</v>
      </c>
      <c r="CC95" s="4">
        <v>20700</v>
      </c>
      <c r="CD95" s="4">
        <v>12000</v>
      </c>
      <c r="CE95" s="4"/>
      <c r="CF95" s="4"/>
      <c r="CG95" s="4"/>
      <c r="CH95" s="4"/>
      <c r="CI95" s="4"/>
      <c r="CJ95" s="4"/>
      <c r="CK95" s="4"/>
      <c r="CL95" s="4"/>
      <c r="CM95" s="4">
        <v>60000</v>
      </c>
      <c r="CN95" s="4">
        <v>82278</v>
      </c>
      <c r="CO95" s="4">
        <v>7819</v>
      </c>
      <c r="CP95" s="4">
        <v>148035</v>
      </c>
      <c r="CQ95" s="4">
        <v>519436</v>
      </c>
      <c r="CR95" s="4"/>
      <c r="CS95" s="4"/>
      <c r="CT95" s="4"/>
      <c r="CU95" s="4">
        <v>700</v>
      </c>
      <c r="CV95" s="4"/>
      <c r="CW95" s="4"/>
      <c r="CX95" s="4"/>
      <c r="CY95" s="4"/>
      <c r="CZ95" s="4"/>
      <c r="DA95" s="4"/>
      <c r="DB95" s="4"/>
      <c r="DC95" s="4"/>
      <c r="DD95" s="4"/>
      <c r="DE95" s="4">
        <v>111</v>
      </c>
      <c r="DF95" s="4">
        <f t="shared" si="20"/>
        <v>6255590</v>
      </c>
      <c r="DG95" s="4">
        <f t="shared" si="21"/>
        <v>6255701</v>
      </c>
      <c r="DH95" s="4">
        <f t="shared" si="22"/>
        <v>4449460.0999999996</v>
      </c>
      <c r="DI95" s="4">
        <f>VLOOKUP(A95,'[1]Combined_Merged google doc'!$B$2:$S$119,18,FALSE)</f>
        <v>235936</v>
      </c>
      <c r="DJ95" s="4">
        <f t="shared" si="23"/>
        <v>0</v>
      </c>
      <c r="DK95" s="4">
        <f t="shared" si="24"/>
        <v>11956.90000000016</v>
      </c>
      <c r="DL95" s="4">
        <f t="shared" si="25"/>
        <v>223979.09999999983</v>
      </c>
      <c r="DM95" s="9">
        <f t="shared" si="26"/>
        <v>0.94932142614946358</v>
      </c>
      <c r="DN95" s="4">
        <f>SUM(H95:Q95,S95:W95,Y95:AD95,AU95,AZ95:BA95,BK95:BL95,BP95:BQ95,BS95:BT95,BV95:BW95,BZ95:CD95,CF95,CH95:CO95,CR95:CT95,CV95,CX95:DD95)-DL95</f>
        <v>4628212</v>
      </c>
      <c r="DO95" s="4">
        <f t="shared" si="27"/>
        <v>454794</v>
      </c>
      <c r="DP95" s="4">
        <f t="shared" si="28"/>
        <v>10131</v>
      </c>
      <c r="DQ95" s="4">
        <f t="shared" si="29"/>
        <v>15000</v>
      </c>
      <c r="DR95" s="4">
        <f t="shared" si="30"/>
        <v>519436</v>
      </c>
      <c r="DS95" s="4">
        <f t="shared" si="37"/>
        <v>148035</v>
      </c>
      <c r="DT95" s="4">
        <f t="shared" si="31"/>
        <v>0</v>
      </c>
      <c r="DU95" s="4">
        <f t="shared" si="32"/>
        <v>244046</v>
      </c>
      <c r="DV95" s="4">
        <f t="shared" si="33"/>
        <v>223979.09999999983</v>
      </c>
      <c r="DW95" s="9">
        <f>DV95/DZ95</f>
        <v>0.94932142614946358</v>
      </c>
      <c r="DX95" s="4">
        <f t="shared" si="34"/>
        <v>0</v>
      </c>
      <c r="DY95" s="4">
        <f t="shared" si="35"/>
        <v>11956.90000000016</v>
      </c>
      <c r="DZ95" s="4">
        <f t="shared" si="36"/>
        <v>235936</v>
      </c>
      <c r="EA95" s="4">
        <f>SUM(DN95:DY95)</f>
        <v>6255590.9493214265</v>
      </c>
      <c r="EB95" s="4"/>
      <c r="EC95" s="4">
        <f>SUM(DN95,DR95:DT95)</f>
        <v>5295683</v>
      </c>
      <c r="ED95" s="4">
        <f>EC95/E95</f>
        <v>8826.1383333333342</v>
      </c>
      <c r="EE95" s="4"/>
      <c r="EF95" s="4"/>
    </row>
    <row r="96" spans="1:136" x14ac:dyDescent="0.2">
      <c r="A96" s="7">
        <v>175</v>
      </c>
      <c r="B96" s="6" t="s">
        <v>111</v>
      </c>
      <c r="C96" t="s">
        <v>351</v>
      </c>
      <c r="D96">
        <v>6</v>
      </c>
      <c r="E96" s="10">
        <v>311</v>
      </c>
      <c r="F96" s="9">
        <v>0.09</v>
      </c>
      <c r="G96">
        <v>28</v>
      </c>
      <c r="H96" s="4">
        <v>195277</v>
      </c>
      <c r="I96" s="4">
        <v>112569</v>
      </c>
      <c r="J96" s="4">
        <v>125223</v>
      </c>
      <c r="K96" s="4"/>
      <c r="L96" s="4"/>
      <c r="M96" s="4">
        <v>90879</v>
      </c>
      <c r="N96" s="4">
        <v>67876</v>
      </c>
      <c r="O96" s="4"/>
      <c r="P96" s="4"/>
      <c r="Q96" s="4"/>
      <c r="R96" s="4"/>
      <c r="S96" s="4">
        <v>78183</v>
      </c>
      <c r="T96" s="4">
        <v>60194</v>
      </c>
      <c r="U96" s="4">
        <v>101190</v>
      </c>
      <c r="V96" s="4">
        <v>112569</v>
      </c>
      <c r="W96" s="49">
        <v>337707</v>
      </c>
      <c r="X96" s="4"/>
      <c r="Y96" s="4">
        <v>225138</v>
      </c>
      <c r="Z96" s="4"/>
      <c r="AA96" s="4">
        <v>225138</v>
      </c>
      <c r="AB96" s="4">
        <v>149952</v>
      </c>
      <c r="AC96" s="4">
        <v>74976</v>
      </c>
      <c r="AD96" s="4">
        <v>1238259</v>
      </c>
      <c r="AE96" s="4"/>
      <c r="AF96" s="4">
        <v>112569</v>
      </c>
      <c r="AG96" s="4">
        <v>112569</v>
      </c>
      <c r="AH96" s="4">
        <v>1125690</v>
      </c>
      <c r="AI96" s="4">
        <v>449856</v>
      </c>
      <c r="AJ96" s="4"/>
      <c r="AK96" s="4"/>
      <c r="AL96" s="4"/>
      <c r="AM96" s="4">
        <v>36022</v>
      </c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>
        <v>7775</v>
      </c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>
        <v>111844</v>
      </c>
      <c r="BV96" s="4"/>
      <c r="BW96" s="4"/>
      <c r="BX96" s="4"/>
      <c r="BY96" s="4"/>
      <c r="BZ96" s="4">
        <v>1788</v>
      </c>
      <c r="CA96" s="4">
        <v>1555</v>
      </c>
      <c r="CB96" s="4">
        <v>1555</v>
      </c>
      <c r="CC96" s="4">
        <v>1788</v>
      </c>
      <c r="CD96" s="4">
        <v>6220</v>
      </c>
      <c r="CE96" s="4"/>
      <c r="CF96" s="4"/>
      <c r="CG96" s="4"/>
      <c r="CH96" s="4"/>
      <c r="CI96" s="4"/>
      <c r="CJ96" s="4"/>
      <c r="CK96" s="4"/>
      <c r="CL96" s="4"/>
      <c r="CM96" s="4">
        <v>31100</v>
      </c>
      <c r="CN96" s="4">
        <v>81009</v>
      </c>
      <c r="CO96" s="4">
        <v>4529</v>
      </c>
      <c r="CP96" s="4"/>
      <c r="CQ96" s="4"/>
      <c r="CR96" s="4"/>
      <c r="CS96" s="4"/>
      <c r="CT96" s="4"/>
      <c r="CU96" s="4">
        <v>1750</v>
      </c>
      <c r="CV96" s="4"/>
      <c r="CW96" s="4"/>
      <c r="CX96" s="4"/>
      <c r="CY96" s="4"/>
      <c r="CZ96" s="4"/>
      <c r="DA96" s="4"/>
      <c r="DB96" s="4"/>
      <c r="DC96" s="4"/>
      <c r="DD96" s="4"/>
      <c r="DE96" s="4">
        <v>-195</v>
      </c>
      <c r="DF96" s="4">
        <f t="shared" si="20"/>
        <v>5282749</v>
      </c>
      <c r="DG96" s="4">
        <f t="shared" si="21"/>
        <v>5282554</v>
      </c>
      <c r="DH96" s="4">
        <f t="shared" si="22"/>
        <v>2972538</v>
      </c>
      <c r="DI96" s="4">
        <v>28410</v>
      </c>
      <c r="DJ96" s="4">
        <f t="shared" si="23"/>
        <v>0</v>
      </c>
      <c r="DK96" s="4">
        <f t="shared" si="24"/>
        <v>1750</v>
      </c>
      <c r="DL96" s="4">
        <f t="shared" si="25"/>
        <v>26660</v>
      </c>
      <c r="DM96" s="9">
        <f t="shared" si="26"/>
        <v>0.93840197113692358</v>
      </c>
      <c r="DN96" s="4">
        <f>SUM(H96:Q96,S96:W96,Y96:AD96,AU96,AZ96:BA96,BK96:BL96,BP96:BQ96,BS96:BT96,BV96:BW96,BZ96:CD96,CF96,CH96:CO96,CR96:CT96,CV96,CX96:DD96)-DL96</f>
        <v>3298014</v>
      </c>
      <c r="DO96" s="4">
        <f t="shared" si="27"/>
        <v>1800684</v>
      </c>
      <c r="DP96" s="4">
        <f t="shared" si="28"/>
        <v>36022</v>
      </c>
      <c r="DQ96" s="4">
        <f t="shared" si="29"/>
        <v>7775</v>
      </c>
      <c r="DR96" s="4">
        <f t="shared" si="30"/>
        <v>0</v>
      </c>
      <c r="DS96" s="4">
        <f t="shared" si="37"/>
        <v>0</v>
      </c>
      <c r="DT96" s="4">
        <f t="shared" si="31"/>
        <v>0</v>
      </c>
      <c r="DU96" s="4">
        <f t="shared" si="32"/>
        <v>111844</v>
      </c>
      <c r="DV96" s="4">
        <f t="shared" si="33"/>
        <v>26660</v>
      </c>
      <c r="DW96" s="9">
        <f>DV96/DZ96</f>
        <v>0.93840197113692358</v>
      </c>
      <c r="DX96" s="4">
        <f t="shared" si="34"/>
        <v>0</v>
      </c>
      <c r="DY96" s="4">
        <f t="shared" si="35"/>
        <v>1750</v>
      </c>
      <c r="DZ96" s="4">
        <f t="shared" si="36"/>
        <v>28410</v>
      </c>
      <c r="EA96" s="4">
        <f>SUM(DN96:DY96)</f>
        <v>5282749.938401971</v>
      </c>
      <c r="EB96" s="4"/>
      <c r="EC96" s="4">
        <f>SUM(DN96,DR96:DT96)</f>
        <v>3298014</v>
      </c>
      <c r="ED96" s="4">
        <f>EC96/E96</f>
        <v>10604.546623794213</v>
      </c>
      <c r="EE96" s="4"/>
      <c r="EF96" s="4"/>
    </row>
    <row r="97" spans="1:136" x14ac:dyDescent="0.2">
      <c r="A97" s="7">
        <v>309</v>
      </c>
      <c r="B97" s="6" t="s">
        <v>323</v>
      </c>
      <c r="C97" t="s">
        <v>351</v>
      </c>
      <c r="D97">
        <v>6</v>
      </c>
      <c r="E97" s="10">
        <v>364</v>
      </c>
      <c r="F97" s="9">
        <v>0.41199999999999998</v>
      </c>
      <c r="G97">
        <v>150</v>
      </c>
      <c r="H97" s="4">
        <v>195277</v>
      </c>
      <c r="I97" s="4">
        <v>112569</v>
      </c>
      <c r="J97" s="4">
        <v>140876</v>
      </c>
      <c r="K97" s="4"/>
      <c r="L97" s="4"/>
      <c r="M97" s="4">
        <v>90879</v>
      </c>
      <c r="N97" s="4">
        <v>67876</v>
      </c>
      <c r="O97" s="4"/>
      <c r="P97" s="4"/>
      <c r="Q97" s="4"/>
      <c r="R97" s="4"/>
      <c r="S97" s="4">
        <v>78183</v>
      </c>
      <c r="T97" s="4">
        <v>60194</v>
      </c>
      <c r="U97" s="4">
        <v>101190</v>
      </c>
      <c r="V97" s="4">
        <v>112569</v>
      </c>
      <c r="W97" s="49">
        <f t="shared" ref="W97:W98" si="38">450276-X97</f>
        <v>337707</v>
      </c>
      <c r="X97" s="4">
        <v>112569</v>
      </c>
      <c r="Y97" s="4">
        <v>337707</v>
      </c>
      <c r="Z97" s="4"/>
      <c r="AA97" s="4">
        <v>337707</v>
      </c>
      <c r="AB97" s="4">
        <v>224928</v>
      </c>
      <c r="AC97" s="4">
        <v>112464</v>
      </c>
      <c r="AD97" s="4">
        <v>1463397</v>
      </c>
      <c r="AE97" s="4"/>
      <c r="AF97" s="4">
        <v>112569</v>
      </c>
      <c r="AG97" s="4">
        <v>225138</v>
      </c>
      <c r="AH97" s="4">
        <v>787983</v>
      </c>
      <c r="AI97" s="4">
        <v>299904</v>
      </c>
      <c r="AJ97" s="4"/>
      <c r="AK97" s="4">
        <v>117087</v>
      </c>
      <c r="AL97" s="4">
        <v>787983</v>
      </c>
      <c r="AM97" s="4"/>
      <c r="AN97" s="4"/>
      <c r="AO97" s="4">
        <v>112569</v>
      </c>
      <c r="AP97" s="4"/>
      <c r="AQ97" s="4">
        <v>40800</v>
      </c>
      <c r="AR97" s="4">
        <v>40800</v>
      </c>
      <c r="AS97" s="4"/>
      <c r="AT97" s="4"/>
      <c r="AU97" s="4"/>
      <c r="AV97" s="4"/>
      <c r="AW97" s="4">
        <v>162425</v>
      </c>
      <c r="AX97" s="4">
        <v>2624</v>
      </c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>
        <v>55922</v>
      </c>
      <c r="BV97" s="4"/>
      <c r="BW97" s="4"/>
      <c r="BX97" s="4"/>
      <c r="BY97" s="4">
        <v>2993</v>
      </c>
      <c r="BZ97" s="4">
        <v>2093</v>
      </c>
      <c r="CA97" s="4">
        <v>1820</v>
      </c>
      <c r="CB97" s="4">
        <v>1820</v>
      </c>
      <c r="CC97" s="4">
        <v>2093</v>
      </c>
      <c r="CD97" s="4">
        <v>7280</v>
      </c>
      <c r="CE97" s="4"/>
      <c r="CF97" s="4"/>
      <c r="CG97" s="4"/>
      <c r="CH97" s="4"/>
      <c r="CI97" s="4"/>
      <c r="CJ97" s="4"/>
      <c r="CK97" s="4"/>
      <c r="CL97" s="4"/>
      <c r="CM97" s="4">
        <v>36400</v>
      </c>
      <c r="CN97" s="4">
        <v>101902</v>
      </c>
      <c r="CO97" s="4">
        <v>5108</v>
      </c>
      <c r="CP97" s="4"/>
      <c r="CQ97" s="4"/>
      <c r="CR97" s="4"/>
      <c r="CS97" s="4"/>
      <c r="CT97" s="4"/>
      <c r="CU97" s="4">
        <v>10350</v>
      </c>
      <c r="CV97" s="4"/>
      <c r="CW97" s="4"/>
      <c r="CX97" s="4"/>
      <c r="CY97" s="4"/>
      <c r="CZ97" s="4"/>
      <c r="DA97" s="4"/>
      <c r="DB97" s="4"/>
      <c r="DC97" s="4"/>
      <c r="DD97" s="4"/>
      <c r="DE97" s="4">
        <v>14</v>
      </c>
      <c r="DF97" s="4">
        <f t="shared" si="20"/>
        <v>6803755</v>
      </c>
      <c r="DG97" s="4">
        <f t="shared" si="21"/>
        <v>6803769</v>
      </c>
      <c r="DH97" s="4">
        <f t="shared" si="22"/>
        <v>3579903</v>
      </c>
      <c r="DI97" s="4">
        <f>VLOOKUP(A97,'[1]Combined_Merged google doc'!$B$2:$S$119,18,FALSE)</f>
        <v>350400</v>
      </c>
      <c r="DJ97" s="4">
        <f t="shared" si="23"/>
        <v>81600</v>
      </c>
      <c r="DK97" s="4">
        <f t="shared" si="24"/>
        <v>125912</v>
      </c>
      <c r="DL97" s="4">
        <f t="shared" si="25"/>
        <v>142888</v>
      </c>
      <c r="DM97" s="9">
        <f t="shared" si="26"/>
        <v>0.40778538812785387</v>
      </c>
      <c r="DN97" s="4">
        <f>SUM(H97:Q97,S97:W97,Y97:AD97,AU97,AZ97:BA97,BK97:BL97,BP97:BQ97,BS97:BT97,BV97:BW97,BZ97:CD97,CF97,CH97:CO97,CR97:CT97,CV97,CX97:DD97)-DL97</f>
        <v>3789151</v>
      </c>
      <c r="DO97" s="4">
        <f t="shared" si="27"/>
        <v>1542681</v>
      </c>
      <c r="DP97" s="4">
        <f t="shared" si="28"/>
        <v>900552</v>
      </c>
      <c r="DQ97" s="4">
        <f t="shared" si="29"/>
        <v>165049</v>
      </c>
      <c r="DR97" s="4">
        <f t="shared" si="30"/>
        <v>0</v>
      </c>
      <c r="DS97" s="4">
        <f t="shared" si="37"/>
        <v>0</v>
      </c>
      <c r="DT97" s="4">
        <f t="shared" si="31"/>
        <v>0</v>
      </c>
      <c r="DU97" s="4">
        <f t="shared" si="32"/>
        <v>55922</v>
      </c>
      <c r="DV97" s="4">
        <f t="shared" si="33"/>
        <v>142888</v>
      </c>
      <c r="DW97" s="9">
        <f>DV97/DZ97</f>
        <v>0.40778538812785387</v>
      </c>
      <c r="DX97" s="4">
        <f t="shared" si="34"/>
        <v>81600</v>
      </c>
      <c r="DY97" s="4">
        <f t="shared" si="35"/>
        <v>125912</v>
      </c>
      <c r="DZ97" s="4">
        <f t="shared" si="36"/>
        <v>350400</v>
      </c>
      <c r="EA97" s="4">
        <f>SUM(DN97:DY97)</f>
        <v>6803755.4077853877</v>
      </c>
      <c r="EB97" s="4"/>
      <c r="EC97" s="4">
        <f>SUM(DN97,DR97:DT97)</f>
        <v>3789151</v>
      </c>
      <c r="ED97" s="4">
        <f>EC97/E97</f>
        <v>10409.755494505494</v>
      </c>
      <c r="EE97" s="4"/>
      <c r="EF97" s="4"/>
    </row>
    <row r="98" spans="1:136" x14ac:dyDescent="0.2">
      <c r="A98" s="7">
        <v>313</v>
      </c>
      <c r="B98" s="6" t="s">
        <v>324</v>
      </c>
      <c r="C98" t="s">
        <v>351</v>
      </c>
      <c r="D98">
        <v>4</v>
      </c>
      <c r="E98" s="10">
        <v>366</v>
      </c>
      <c r="F98" s="9">
        <v>0.123</v>
      </c>
      <c r="G98">
        <v>45</v>
      </c>
      <c r="H98" s="4">
        <v>195277</v>
      </c>
      <c r="I98" s="4">
        <v>112569</v>
      </c>
      <c r="J98" s="4">
        <v>140876</v>
      </c>
      <c r="K98" s="4"/>
      <c r="L98" s="4"/>
      <c r="M98" s="4">
        <v>90879</v>
      </c>
      <c r="N98" s="4">
        <v>67876</v>
      </c>
      <c r="O98" s="4"/>
      <c r="P98" s="4"/>
      <c r="Q98" s="4"/>
      <c r="R98" s="4"/>
      <c r="S98" s="4">
        <v>78183</v>
      </c>
      <c r="T98" s="4">
        <v>60194</v>
      </c>
      <c r="U98" s="4">
        <v>101190</v>
      </c>
      <c r="V98" s="4">
        <v>112569</v>
      </c>
      <c r="W98" s="49">
        <f t="shared" si="38"/>
        <v>337707</v>
      </c>
      <c r="X98" s="4">
        <v>112569</v>
      </c>
      <c r="Y98" s="4">
        <v>225138</v>
      </c>
      <c r="Z98" s="4"/>
      <c r="AA98" s="4">
        <v>225138</v>
      </c>
      <c r="AB98" s="4">
        <v>149952</v>
      </c>
      <c r="AC98" s="4">
        <v>74976</v>
      </c>
      <c r="AD98" s="4">
        <v>1463397</v>
      </c>
      <c r="AE98" s="4"/>
      <c r="AF98" s="4">
        <v>112569</v>
      </c>
      <c r="AG98" s="4">
        <v>112569</v>
      </c>
      <c r="AH98" s="4">
        <v>337707</v>
      </c>
      <c r="AI98" s="4">
        <v>74976</v>
      </c>
      <c r="AJ98" s="4"/>
      <c r="AK98" s="4"/>
      <c r="AL98" s="4">
        <v>112569</v>
      </c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>
        <v>9150</v>
      </c>
      <c r="AZ98" s="4">
        <v>117087</v>
      </c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>
        <v>55922</v>
      </c>
      <c r="BV98" s="4"/>
      <c r="BW98" s="4"/>
      <c r="BX98" s="4"/>
      <c r="BY98" s="4"/>
      <c r="BZ98" s="4">
        <v>2105</v>
      </c>
      <c r="CA98" s="4">
        <v>1830</v>
      </c>
      <c r="CB98" s="4">
        <v>1830</v>
      </c>
      <c r="CC98" s="4">
        <v>2105</v>
      </c>
      <c r="CD98" s="4">
        <v>7320</v>
      </c>
      <c r="CE98" s="4"/>
      <c r="CF98" s="4"/>
      <c r="CG98" s="4"/>
      <c r="CH98" s="4"/>
      <c r="CI98" s="4"/>
      <c r="CJ98" s="4"/>
      <c r="CK98" s="4"/>
      <c r="CL98" s="4"/>
      <c r="CM98" s="4">
        <v>36600</v>
      </c>
      <c r="CN98" s="4">
        <v>71097</v>
      </c>
      <c r="CO98" s="4">
        <v>6102</v>
      </c>
      <c r="CP98" s="4"/>
      <c r="CQ98" s="4"/>
      <c r="CR98" s="4"/>
      <c r="CS98" s="4">
        <v>20207</v>
      </c>
      <c r="CT98" s="4"/>
      <c r="CU98" s="4">
        <v>4900</v>
      </c>
      <c r="CV98" s="4"/>
      <c r="CW98" s="4">
        <v>4300</v>
      </c>
      <c r="CX98" s="4"/>
      <c r="CY98" s="4"/>
      <c r="CZ98" s="4"/>
      <c r="DA98" s="4"/>
      <c r="DB98" s="4"/>
      <c r="DC98" s="4"/>
      <c r="DD98" s="4"/>
      <c r="DE98" s="4">
        <v>7</v>
      </c>
      <c r="DF98" s="4">
        <f t="shared" si="20"/>
        <v>4639435</v>
      </c>
      <c r="DG98" s="4">
        <f t="shared" si="21"/>
        <v>4639442</v>
      </c>
      <c r="DH98" s="4">
        <f t="shared" si="22"/>
        <v>3212774</v>
      </c>
      <c r="DI98" s="4">
        <f>VLOOKUP(A98,'[1]Combined_Merged google doc'!$B$2:$S$119,18,FALSE)</f>
        <v>105120</v>
      </c>
      <c r="DJ98" s="4">
        <f t="shared" si="23"/>
        <v>0</v>
      </c>
      <c r="DK98" s="4">
        <f t="shared" si="24"/>
        <v>117469</v>
      </c>
      <c r="DL98" s="4">
        <f t="shared" si="25"/>
        <v>-12349</v>
      </c>
      <c r="DM98" s="9">
        <f t="shared" si="26"/>
        <v>-0.11747526636225267</v>
      </c>
      <c r="DN98" s="4">
        <f>SUM(H98:Q98,S98:W98,Y98:AD98,AU98,AZ98:BA98,BK98:BL98,BP98:BQ98,BS98:BT98,BV98:BW98,BZ98:CD98,CF98,CH98:CO98,CR98:CT98,CV98,CX98:DD98)-DL98</f>
        <v>3714553</v>
      </c>
      <c r="DO98" s="4">
        <f t="shared" si="27"/>
        <v>637821</v>
      </c>
      <c r="DP98" s="4">
        <f t="shared" si="28"/>
        <v>112569</v>
      </c>
      <c r="DQ98" s="4">
        <f t="shared" si="29"/>
        <v>9150</v>
      </c>
      <c r="DR98" s="4">
        <f t="shared" si="30"/>
        <v>0</v>
      </c>
      <c r="DS98" s="4">
        <f t="shared" si="37"/>
        <v>0</v>
      </c>
      <c r="DT98" s="4">
        <f t="shared" si="31"/>
        <v>4300</v>
      </c>
      <c r="DU98" s="4">
        <f t="shared" si="32"/>
        <v>55922</v>
      </c>
      <c r="DV98" s="4">
        <f t="shared" si="33"/>
        <v>-12349</v>
      </c>
      <c r="DW98" s="44">
        <f>DV98/DZ98</f>
        <v>-0.11747526636225267</v>
      </c>
      <c r="DX98" s="4">
        <f t="shared" si="34"/>
        <v>0</v>
      </c>
      <c r="DY98" s="4">
        <f t="shared" si="35"/>
        <v>117469</v>
      </c>
      <c r="DZ98" s="4">
        <f t="shared" si="36"/>
        <v>105120</v>
      </c>
      <c r="EA98" s="4">
        <f>SUM(DN98:DY98)</f>
        <v>4639434.8825247334</v>
      </c>
      <c r="EB98" s="4"/>
      <c r="EC98" s="4">
        <f>SUM(DN98,DR98:DT98)</f>
        <v>3718853</v>
      </c>
      <c r="ED98" s="4">
        <f>EC98/E98</f>
        <v>10160.800546448087</v>
      </c>
      <c r="EE98" s="4"/>
      <c r="EF98" s="4"/>
    </row>
    <row r="99" spans="1:136" x14ac:dyDescent="0.2">
      <c r="A99" s="7">
        <v>315</v>
      </c>
      <c r="B99" s="6" t="s">
        <v>325</v>
      </c>
      <c r="C99" t="s">
        <v>351</v>
      </c>
      <c r="D99">
        <v>8</v>
      </c>
      <c r="E99" s="10">
        <v>236</v>
      </c>
      <c r="F99" s="9">
        <v>0.72499999999999998</v>
      </c>
      <c r="G99">
        <v>171</v>
      </c>
      <c r="H99" s="4">
        <v>195277</v>
      </c>
      <c r="I99" s="4">
        <v>112569</v>
      </c>
      <c r="J99" s="4"/>
      <c r="K99" s="4"/>
      <c r="L99" s="4"/>
      <c r="M99" s="4">
        <v>45440</v>
      </c>
      <c r="N99" s="4">
        <v>67876</v>
      </c>
      <c r="O99" s="4"/>
      <c r="P99" s="4"/>
      <c r="Q99" s="4"/>
      <c r="R99" s="4"/>
      <c r="S99" s="4">
        <v>78183</v>
      </c>
      <c r="T99" s="4">
        <v>60194</v>
      </c>
      <c r="U99" s="4">
        <v>50595</v>
      </c>
      <c r="V99" s="4">
        <v>56285</v>
      </c>
      <c r="W99" s="49">
        <v>337707</v>
      </c>
      <c r="X99" s="4"/>
      <c r="Y99" s="4">
        <v>112569</v>
      </c>
      <c r="Z99" s="4">
        <v>112569</v>
      </c>
      <c r="AA99" s="4">
        <v>112569</v>
      </c>
      <c r="AB99" s="4">
        <v>112464</v>
      </c>
      <c r="AC99" s="4">
        <v>37488</v>
      </c>
      <c r="AD99" s="4">
        <v>1238259</v>
      </c>
      <c r="AE99" s="4"/>
      <c r="AF99" s="4">
        <v>112569</v>
      </c>
      <c r="AG99" s="4">
        <v>112569</v>
      </c>
      <c r="AH99" s="4">
        <v>562845</v>
      </c>
      <c r="AI99" s="4">
        <v>149952</v>
      </c>
      <c r="AJ99" s="4"/>
      <c r="AK99" s="4"/>
      <c r="AL99" s="4">
        <v>112569</v>
      </c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>
        <v>105306</v>
      </c>
      <c r="AX99" s="4">
        <v>1701</v>
      </c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>
        <v>55922</v>
      </c>
      <c r="BV99" s="4"/>
      <c r="BW99" s="4"/>
      <c r="BX99" s="4">
        <v>75000</v>
      </c>
      <c r="BY99" s="4">
        <v>3440</v>
      </c>
      <c r="BZ99" s="4">
        <v>1357</v>
      </c>
      <c r="CA99" s="4">
        <v>1180</v>
      </c>
      <c r="CB99" s="4">
        <v>1180</v>
      </c>
      <c r="CC99" s="4">
        <v>1357</v>
      </c>
      <c r="CD99" s="4">
        <v>4720</v>
      </c>
      <c r="CE99" s="4"/>
      <c r="CF99" s="4"/>
      <c r="CG99" s="4"/>
      <c r="CH99" s="4"/>
      <c r="CI99" s="4"/>
      <c r="CJ99" s="4"/>
      <c r="CK99" s="4"/>
      <c r="CL99" s="4"/>
      <c r="CM99" s="4">
        <v>23600</v>
      </c>
      <c r="CN99" s="4">
        <v>60867</v>
      </c>
      <c r="CO99" s="4">
        <v>4860</v>
      </c>
      <c r="CP99" s="4"/>
      <c r="CQ99" s="4"/>
      <c r="CR99" s="4">
        <v>13859</v>
      </c>
      <c r="CS99" s="4"/>
      <c r="CT99" s="4"/>
      <c r="CU99" s="4">
        <v>19500</v>
      </c>
      <c r="CV99" s="4"/>
      <c r="CW99" s="4">
        <v>130766</v>
      </c>
      <c r="CX99" s="4">
        <v>112569</v>
      </c>
      <c r="CY99" s="4"/>
      <c r="CZ99" s="4"/>
      <c r="DA99" s="4"/>
      <c r="DB99" s="4"/>
      <c r="DC99" s="4"/>
      <c r="DD99" s="4"/>
      <c r="DE99" s="4">
        <v>112575</v>
      </c>
      <c r="DF99" s="4">
        <f t="shared" si="20"/>
        <v>4397732</v>
      </c>
      <c r="DG99" s="4">
        <f t="shared" si="21"/>
        <v>4510307</v>
      </c>
      <c r="DH99" s="4">
        <f t="shared" si="22"/>
        <v>2583908</v>
      </c>
      <c r="DI99" s="4">
        <f>VLOOKUP(A99,'[1]Combined_Merged google doc'!$B$2:$S$119,18,FALSE)</f>
        <v>401792</v>
      </c>
      <c r="DJ99" s="4">
        <f t="shared" si="23"/>
        <v>0</v>
      </c>
      <c r="DK99" s="4">
        <f t="shared" si="24"/>
        <v>22940</v>
      </c>
      <c r="DL99" s="4">
        <f t="shared" si="25"/>
        <v>378852</v>
      </c>
      <c r="DM99" s="9">
        <f t="shared" si="26"/>
        <v>0.94290578209620901</v>
      </c>
      <c r="DN99" s="4">
        <f>SUM(H99:Q99,S99:W99,Y99:AD99,AU99,AZ99:BA99,BK99:BL99,BP99:BQ99,BS99:BT99,BV99:BW99,BZ99:CD99,CF99,CH99:CO99,CR99:CT99,CV99,CX99:DD99)-DL99</f>
        <v>2576741</v>
      </c>
      <c r="DO99" s="4">
        <f t="shared" si="27"/>
        <v>937935</v>
      </c>
      <c r="DP99" s="4">
        <f t="shared" si="28"/>
        <v>112569</v>
      </c>
      <c r="DQ99" s="4">
        <f t="shared" si="29"/>
        <v>182007</v>
      </c>
      <c r="DR99" s="4">
        <f t="shared" si="30"/>
        <v>0</v>
      </c>
      <c r="DS99" s="4">
        <f t="shared" si="37"/>
        <v>0</v>
      </c>
      <c r="DT99" s="4">
        <f t="shared" si="31"/>
        <v>130766</v>
      </c>
      <c r="DU99" s="4">
        <f t="shared" si="32"/>
        <v>55922</v>
      </c>
      <c r="DV99" s="4">
        <f t="shared" si="33"/>
        <v>378852</v>
      </c>
      <c r="DW99" s="9">
        <f>DV99/DZ99</f>
        <v>0.94290578209620901</v>
      </c>
      <c r="DX99" s="4">
        <f t="shared" si="34"/>
        <v>0</v>
      </c>
      <c r="DY99" s="4">
        <f t="shared" si="35"/>
        <v>22940</v>
      </c>
      <c r="DZ99" s="4">
        <f t="shared" si="36"/>
        <v>401792</v>
      </c>
      <c r="EA99" s="4">
        <f>SUM(DN99:DY99)</f>
        <v>4397732.9429057818</v>
      </c>
      <c r="EB99" s="4"/>
      <c r="EC99" s="4">
        <f>SUM(DN99,DR99:DT99)</f>
        <v>2707507</v>
      </c>
      <c r="ED99" s="4">
        <f>EC99/E99</f>
        <v>11472.487288135593</v>
      </c>
      <c r="EE99" s="4"/>
      <c r="EF99" s="4"/>
    </row>
    <row r="100" spans="1:136" x14ac:dyDescent="0.2">
      <c r="A100" s="7">
        <v>322</v>
      </c>
      <c r="B100" s="6" t="s">
        <v>326</v>
      </c>
      <c r="C100" t="s">
        <v>351</v>
      </c>
      <c r="D100">
        <v>7</v>
      </c>
      <c r="E100" s="10">
        <v>234</v>
      </c>
      <c r="F100" s="9">
        <v>0.75600000000000001</v>
      </c>
      <c r="G100">
        <v>177</v>
      </c>
      <c r="H100" s="4">
        <v>195277</v>
      </c>
      <c r="I100" s="4">
        <v>112569</v>
      </c>
      <c r="J100" s="4"/>
      <c r="K100" s="4"/>
      <c r="L100" s="4"/>
      <c r="M100" s="4">
        <v>45440</v>
      </c>
      <c r="N100" s="4">
        <v>67876</v>
      </c>
      <c r="O100" s="4"/>
      <c r="P100" s="4"/>
      <c r="Q100" s="4"/>
      <c r="R100" s="4"/>
      <c r="S100" s="4">
        <v>78183</v>
      </c>
      <c r="T100" s="4">
        <v>60194</v>
      </c>
      <c r="U100" s="4">
        <v>50595</v>
      </c>
      <c r="V100" s="4">
        <v>56285</v>
      </c>
      <c r="W100" s="49">
        <v>337707</v>
      </c>
      <c r="X100" s="4"/>
      <c r="Y100" s="4">
        <v>225138</v>
      </c>
      <c r="Z100" s="4"/>
      <c r="AA100" s="4">
        <v>225138</v>
      </c>
      <c r="AB100" s="4">
        <v>149952</v>
      </c>
      <c r="AC100" s="4">
        <v>74976</v>
      </c>
      <c r="AD100" s="4">
        <v>1125690</v>
      </c>
      <c r="AE100" s="4"/>
      <c r="AF100" s="4">
        <v>112569</v>
      </c>
      <c r="AG100" s="4">
        <v>112569</v>
      </c>
      <c r="AH100" s="4">
        <v>675414</v>
      </c>
      <c r="AI100" s="4">
        <v>149952</v>
      </c>
      <c r="AJ100" s="4"/>
      <c r="AK100" s="4"/>
      <c r="AL100" s="4">
        <v>112569</v>
      </c>
      <c r="AM100" s="4"/>
      <c r="AN100" s="4"/>
      <c r="AO100" s="4"/>
      <c r="AP100" s="4"/>
      <c r="AQ100" s="4">
        <v>27200</v>
      </c>
      <c r="AR100" s="4">
        <v>27200</v>
      </c>
      <c r="AS100" s="4">
        <v>10200</v>
      </c>
      <c r="AT100" s="4"/>
      <c r="AU100" s="4"/>
      <c r="AV100" s="4"/>
      <c r="AW100" s="4">
        <v>104416</v>
      </c>
      <c r="AX100" s="4">
        <v>1687</v>
      </c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>
        <v>111844</v>
      </c>
      <c r="BV100" s="4"/>
      <c r="BW100" s="4"/>
      <c r="BX100" s="4">
        <v>75000</v>
      </c>
      <c r="BY100" s="4">
        <v>7137</v>
      </c>
      <c r="BZ100" s="4">
        <v>1346</v>
      </c>
      <c r="CA100" s="4">
        <v>1170</v>
      </c>
      <c r="CB100" s="4">
        <v>1170</v>
      </c>
      <c r="CC100" s="4">
        <v>1346</v>
      </c>
      <c r="CD100" s="4">
        <v>4680</v>
      </c>
      <c r="CE100" s="4"/>
      <c r="CF100" s="4"/>
      <c r="CG100" s="4"/>
      <c r="CH100" s="4"/>
      <c r="CI100" s="4"/>
      <c r="CJ100" s="4"/>
      <c r="CK100" s="4"/>
      <c r="CL100" s="4"/>
      <c r="CM100" s="4">
        <v>23400</v>
      </c>
      <c r="CN100" s="4">
        <v>63886</v>
      </c>
      <c r="CO100" s="4">
        <v>3949</v>
      </c>
      <c r="CP100" s="4"/>
      <c r="CQ100" s="4"/>
      <c r="CR100" s="4"/>
      <c r="CS100" s="4"/>
      <c r="CT100" s="4"/>
      <c r="CU100" s="4">
        <v>12650</v>
      </c>
      <c r="CV100" s="4"/>
      <c r="CW100" s="4">
        <v>379075</v>
      </c>
      <c r="CX100" s="4">
        <v>112569</v>
      </c>
      <c r="CY100" s="4"/>
      <c r="CZ100" s="4"/>
      <c r="DA100" s="4"/>
      <c r="DB100" s="4"/>
      <c r="DC100" s="4"/>
      <c r="DD100" s="4"/>
      <c r="DE100" s="4">
        <v>112574</v>
      </c>
      <c r="DF100" s="4">
        <f t="shared" si="20"/>
        <v>4938018</v>
      </c>
      <c r="DG100" s="4">
        <f t="shared" si="21"/>
        <v>5050592</v>
      </c>
      <c r="DH100" s="4">
        <f t="shared" si="22"/>
        <v>2660710</v>
      </c>
      <c r="DI100" s="4">
        <f>VLOOKUP(A100,'[1]Combined_Merged google doc'!$B$2:$S$119,18,FALSE)</f>
        <v>415808</v>
      </c>
      <c r="DJ100" s="4">
        <f t="shared" si="23"/>
        <v>64600</v>
      </c>
      <c r="DK100" s="4">
        <f t="shared" si="24"/>
        <v>19787</v>
      </c>
      <c r="DL100" s="4">
        <f t="shared" si="25"/>
        <v>331421</v>
      </c>
      <c r="DM100" s="9">
        <f t="shared" si="26"/>
        <v>0.79705296675388637</v>
      </c>
      <c r="DN100" s="4">
        <f>SUM(H100:Q100,S100:W100,Y100:AD100,AU100,AZ100:BA100,BK100:BL100,BP100:BQ100,BS100:BT100,BV100:BW100,BZ100:CD100,CF100,CH100:CO100,CR100:CT100,CV100,CX100:DD100)-DL100</f>
        <v>2687115</v>
      </c>
      <c r="DO100" s="4">
        <f t="shared" si="27"/>
        <v>1050504</v>
      </c>
      <c r="DP100" s="4">
        <f t="shared" si="28"/>
        <v>112569</v>
      </c>
      <c r="DQ100" s="4">
        <f t="shared" si="29"/>
        <v>181103</v>
      </c>
      <c r="DR100" s="4">
        <f t="shared" si="30"/>
        <v>0</v>
      </c>
      <c r="DS100" s="4">
        <f t="shared" si="37"/>
        <v>0</v>
      </c>
      <c r="DT100" s="4">
        <f t="shared" si="31"/>
        <v>379075</v>
      </c>
      <c r="DU100" s="4">
        <f t="shared" si="32"/>
        <v>111844</v>
      </c>
      <c r="DV100" s="4">
        <f t="shared" si="33"/>
        <v>331421</v>
      </c>
      <c r="DW100" s="9">
        <f>DV100/DZ100</f>
        <v>0.79705296675388637</v>
      </c>
      <c r="DX100" s="4">
        <f t="shared" si="34"/>
        <v>64600</v>
      </c>
      <c r="DY100" s="4">
        <f t="shared" si="35"/>
        <v>19787</v>
      </c>
      <c r="DZ100" s="4">
        <f t="shared" si="36"/>
        <v>415808</v>
      </c>
      <c r="EA100" s="4">
        <f>SUM(DN100:DY100)</f>
        <v>4938018.7970529664</v>
      </c>
      <c r="EB100" s="4"/>
      <c r="EC100" s="4">
        <f>SUM(DN100,DR100:DT100)</f>
        <v>3066190</v>
      </c>
      <c r="ED100" s="4">
        <f>EC100/E100</f>
        <v>13103.376068376068</v>
      </c>
      <c r="EE100" s="4"/>
      <c r="EF100" s="4"/>
    </row>
    <row r="101" spans="1:136" x14ac:dyDescent="0.2">
      <c r="A101" s="7">
        <v>427</v>
      </c>
      <c r="B101" s="6" t="s">
        <v>327</v>
      </c>
      <c r="C101" t="s">
        <v>355</v>
      </c>
      <c r="D101">
        <v>7</v>
      </c>
      <c r="E101" s="10">
        <v>276</v>
      </c>
      <c r="F101" s="9">
        <v>0.72499999999999998</v>
      </c>
      <c r="G101">
        <v>200</v>
      </c>
      <c r="H101" s="4">
        <v>195277</v>
      </c>
      <c r="I101" s="4">
        <v>112569</v>
      </c>
      <c r="J101" s="4">
        <v>140876</v>
      </c>
      <c r="K101" s="4">
        <v>112569</v>
      </c>
      <c r="L101" s="4"/>
      <c r="M101" s="4">
        <v>45440</v>
      </c>
      <c r="N101" s="4">
        <v>67876</v>
      </c>
      <c r="O101" s="4"/>
      <c r="P101" s="4"/>
      <c r="Q101" s="4"/>
      <c r="R101" s="4"/>
      <c r="S101" s="4">
        <v>78183</v>
      </c>
      <c r="T101" s="4">
        <v>60194</v>
      </c>
      <c r="U101" s="4">
        <v>151785</v>
      </c>
      <c r="V101" s="4">
        <v>56285</v>
      </c>
      <c r="W101" s="49"/>
      <c r="X101" s="4"/>
      <c r="Y101" s="4"/>
      <c r="Z101" s="4"/>
      <c r="AA101" s="4"/>
      <c r="AB101" s="4"/>
      <c r="AC101" s="4"/>
      <c r="AD101" s="4">
        <v>1407113</v>
      </c>
      <c r="AE101" s="4"/>
      <c r="AF101" s="4">
        <v>112569</v>
      </c>
      <c r="AG101" s="4">
        <v>112569</v>
      </c>
      <c r="AH101" s="4">
        <v>1238259</v>
      </c>
      <c r="AI101" s="4">
        <v>224928</v>
      </c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>
        <v>123160</v>
      </c>
      <c r="AX101" s="4">
        <v>1990</v>
      </c>
      <c r="AY101" s="4"/>
      <c r="AZ101" s="4"/>
      <c r="BA101" s="4"/>
      <c r="BB101" s="4">
        <v>156529</v>
      </c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>
        <v>225138</v>
      </c>
      <c r="BR101" s="4"/>
      <c r="BS101" s="4">
        <v>23000</v>
      </c>
      <c r="BT101" s="4"/>
      <c r="BU101" s="4">
        <v>244046</v>
      </c>
      <c r="BV101" s="4">
        <v>100000</v>
      </c>
      <c r="BW101" s="4"/>
      <c r="BX101" s="4"/>
      <c r="BY101" s="4">
        <v>4022</v>
      </c>
      <c r="BZ101" s="4">
        <v>2539</v>
      </c>
      <c r="CA101" s="4">
        <v>2760</v>
      </c>
      <c r="CB101" s="4">
        <v>2760</v>
      </c>
      <c r="CC101" s="4">
        <v>3174</v>
      </c>
      <c r="CD101" s="4">
        <v>5520</v>
      </c>
      <c r="CE101" s="4"/>
      <c r="CF101" s="4"/>
      <c r="CG101" s="4"/>
      <c r="CH101" s="4"/>
      <c r="CI101" s="4"/>
      <c r="CJ101" s="4"/>
      <c r="CK101" s="4"/>
      <c r="CL101" s="4"/>
      <c r="CM101" s="4">
        <v>27600</v>
      </c>
      <c r="CN101" s="4">
        <v>74937</v>
      </c>
      <c r="CO101" s="4">
        <v>5251</v>
      </c>
      <c r="CP101" s="4"/>
      <c r="CQ101" s="4"/>
      <c r="CR101" s="4"/>
      <c r="CS101" s="4"/>
      <c r="CT101" s="4"/>
      <c r="CU101" s="4">
        <v>51750</v>
      </c>
      <c r="CV101" s="4"/>
      <c r="CW101" s="4">
        <v>80620</v>
      </c>
      <c r="CX101" s="4">
        <v>112569</v>
      </c>
      <c r="CY101" s="4"/>
      <c r="CZ101" s="4"/>
      <c r="DA101" s="4"/>
      <c r="DB101" s="4"/>
      <c r="DC101" s="4"/>
      <c r="DD101" s="4"/>
      <c r="DE101" s="4">
        <v>173861</v>
      </c>
      <c r="DF101" s="4">
        <f t="shared" si="20"/>
        <v>5363857</v>
      </c>
      <c r="DG101" s="4">
        <f t="shared" si="21"/>
        <v>5537718</v>
      </c>
      <c r="DH101" s="4">
        <f t="shared" si="22"/>
        <v>2554399</v>
      </c>
      <c r="DI101" s="4">
        <f>VLOOKUP(A101,'[1]Combined_Merged google doc'!$B$2:$S$119,18,FALSE)</f>
        <v>469536</v>
      </c>
      <c r="DJ101" s="4">
        <f t="shared" si="23"/>
        <v>0</v>
      </c>
      <c r="DK101" s="4">
        <f t="shared" si="24"/>
        <v>212301</v>
      </c>
      <c r="DL101" s="4">
        <f t="shared" si="25"/>
        <v>257235</v>
      </c>
      <c r="DM101" s="9">
        <f t="shared" si="26"/>
        <v>0.54784936618278468</v>
      </c>
      <c r="DN101" s="4">
        <f>SUM(H101:Q101,S101:W101,Y101:AD101,AU101,AZ101:BA101,BK101:BL101,BP101:BQ101,BS101:BT101,BV101:BW101,BZ101:CD101,CF101,CH101:CO101,CR101:CT101,CV101,CX101:DD101)-DL101</f>
        <v>2756180</v>
      </c>
      <c r="DO101" s="4">
        <f t="shared" si="27"/>
        <v>1688325</v>
      </c>
      <c r="DP101" s="4">
        <f t="shared" si="28"/>
        <v>0</v>
      </c>
      <c r="DQ101" s="4">
        <f t="shared" si="29"/>
        <v>125150</v>
      </c>
      <c r="DR101" s="4">
        <f t="shared" si="30"/>
        <v>0</v>
      </c>
      <c r="DS101" s="4">
        <f t="shared" si="37"/>
        <v>0</v>
      </c>
      <c r="DT101" s="4">
        <f t="shared" si="31"/>
        <v>80620</v>
      </c>
      <c r="DU101" s="4">
        <f t="shared" si="32"/>
        <v>244046</v>
      </c>
      <c r="DV101" s="4">
        <f t="shared" si="33"/>
        <v>257235</v>
      </c>
      <c r="DW101" s="9">
        <f>DV101/DZ101</f>
        <v>0.54784936618278468</v>
      </c>
      <c r="DX101" s="4">
        <f t="shared" si="34"/>
        <v>0</v>
      </c>
      <c r="DY101" s="4">
        <f t="shared" si="35"/>
        <v>212301</v>
      </c>
      <c r="DZ101" s="4">
        <f t="shared" si="36"/>
        <v>469536</v>
      </c>
      <c r="EA101" s="4">
        <f>SUM(DN101:DY101)</f>
        <v>5363857.5478493664</v>
      </c>
      <c r="EB101" s="4"/>
      <c r="EC101" s="4">
        <f>SUM(DN101,DR101:DT101)</f>
        <v>2836800</v>
      </c>
      <c r="ED101" s="4">
        <f>EC101/E101</f>
        <v>10278.260869565218</v>
      </c>
      <c r="EE101" s="4"/>
      <c r="EF101" s="4"/>
    </row>
    <row r="102" spans="1:136" x14ac:dyDescent="0.2">
      <c r="A102" s="7">
        <v>319</v>
      </c>
      <c r="B102" s="6" t="s">
        <v>328</v>
      </c>
      <c r="C102" t="s">
        <v>351</v>
      </c>
      <c r="D102">
        <v>8</v>
      </c>
      <c r="E102" s="10">
        <v>390</v>
      </c>
      <c r="F102" s="9">
        <v>0.90500000000000003</v>
      </c>
      <c r="G102">
        <v>353</v>
      </c>
      <c r="H102" s="4">
        <v>195277</v>
      </c>
      <c r="I102" s="4">
        <v>112569</v>
      </c>
      <c r="J102" s="4">
        <v>156529</v>
      </c>
      <c r="K102" s="4"/>
      <c r="L102" s="4"/>
      <c r="M102" s="4">
        <v>90879</v>
      </c>
      <c r="N102" s="4">
        <v>67876</v>
      </c>
      <c r="O102" s="4"/>
      <c r="P102" s="4"/>
      <c r="Q102" s="4"/>
      <c r="R102" s="4"/>
      <c r="S102" s="4">
        <v>78183</v>
      </c>
      <c r="T102" s="4">
        <v>60194</v>
      </c>
      <c r="U102" s="4">
        <v>101190</v>
      </c>
      <c r="V102" s="4">
        <v>112569</v>
      </c>
      <c r="W102" s="49">
        <v>337707</v>
      </c>
      <c r="X102" s="4"/>
      <c r="Y102" s="4">
        <v>225138</v>
      </c>
      <c r="Z102" s="4"/>
      <c r="AA102" s="4">
        <v>337707</v>
      </c>
      <c r="AB102" s="4">
        <v>187440</v>
      </c>
      <c r="AC102" s="4">
        <v>112464</v>
      </c>
      <c r="AD102" s="4">
        <v>1913673</v>
      </c>
      <c r="AE102" s="4"/>
      <c r="AF102" s="4">
        <v>112569</v>
      </c>
      <c r="AG102" s="4">
        <v>225138</v>
      </c>
      <c r="AH102" s="4">
        <v>787983</v>
      </c>
      <c r="AI102" s="4">
        <v>149952</v>
      </c>
      <c r="AJ102" s="4"/>
      <c r="AK102" s="4"/>
      <c r="AL102" s="4"/>
      <c r="AM102" s="4">
        <v>10131</v>
      </c>
      <c r="AN102" s="4"/>
      <c r="AO102" s="4"/>
      <c r="AP102" s="4"/>
      <c r="AQ102" s="4">
        <v>47600</v>
      </c>
      <c r="AR102" s="4">
        <v>47600</v>
      </c>
      <c r="AS102" s="4">
        <v>10200</v>
      </c>
      <c r="AT102" s="4"/>
      <c r="AU102" s="4"/>
      <c r="AV102" s="4"/>
      <c r="AW102" s="4">
        <v>174027</v>
      </c>
      <c r="AX102" s="4">
        <v>2812</v>
      </c>
      <c r="AY102" s="4"/>
      <c r="AZ102" s="4"/>
      <c r="BA102" s="4"/>
      <c r="BB102" s="4"/>
      <c r="BC102" s="4"/>
      <c r="BD102" s="4">
        <v>112569</v>
      </c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>
        <v>111844</v>
      </c>
      <c r="BV102" s="4"/>
      <c r="BW102" s="4"/>
      <c r="BX102" s="4"/>
      <c r="BY102" s="4">
        <v>14172</v>
      </c>
      <c r="BZ102" s="4">
        <v>2243</v>
      </c>
      <c r="CA102" s="4">
        <v>1950</v>
      </c>
      <c r="CB102" s="4">
        <v>1950</v>
      </c>
      <c r="CC102" s="4">
        <v>2243</v>
      </c>
      <c r="CD102" s="4">
        <v>7800</v>
      </c>
      <c r="CE102" s="4"/>
      <c r="CF102" s="4"/>
      <c r="CG102" s="4"/>
      <c r="CH102" s="4"/>
      <c r="CI102" s="4"/>
      <c r="CJ102" s="4"/>
      <c r="CK102" s="4"/>
      <c r="CL102" s="4"/>
      <c r="CM102" s="4">
        <v>39000</v>
      </c>
      <c r="CN102" s="4">
        <v>86542</v>
      </c>
      <c r="CO102" s="4">
        <v>5245</v>
      </c>
      <c r="CP102" s="4"/>
      <c r="CQ102" s="4"/>
      <c r="CR102" s="4"/>
      <c r="CS102" s="4"/>
      <c r="CT102" s="4"/>
      <c r="CU102" s="4">
        <v>46125</v>
      </c>
      <c r="CV102" s="4"/>
      <c r="CW102" s="4">
        <v>205137</v>
      </c>
      <c r="CX102" s="4">
        <v>156529</v>
      </c>
      <c r="CY102" s="4"/>
      <c r="CZ102" s="4"/>
      <c r="DA102" s="4"/>
      <c r="DB102" s="4"/>
      <c r="DC102" s="4"/>
      <c r="DD102" s="4"/>
      <c r="DE102" s="4">
        <v>156640</v>
      </c>
      <c r="DF102" s="4">
        <f t="shared" si="20"/>
        <v>6450756</v>
      </c>
      <c r="DG102" s="4">
        <f t="shared" si="21"/>
        <v>6607396</v>
      </c>
      <c r="DH102" s="4">
        <f t="shared" si="22"/>
        <v>3884232</v>
      </c>
      <c r="DI102" s="4">
        <f>VLOOKUP(A102,'[1]Combined_Merged google doc'!$B$2:$S$119,18,FALSE)</f>
        <v>826944</v>
      </c>
      <c r="DJ102" s="4">
        <f t="shared" si="23"/>
        <v>105400</v>
      </c>
      <c r="DK102" s="4">
        <f t="shared" si="24"/>
        <v>172866</v>
      </c>
      <c r="DL102" s="4">
        <f t="shared" si="25"/>
        <v>548678</v>
      </c>
      <c r="DM102" s="9">
        <f t="shared" si="26"/>
        <v>0.66350079328225364</v>
      </c>
      <c r="DN102" s="4">
        <f>SUM(H102:Q102,S102:W102,Y102:AD102,AU102,AZ102:BA102,BK102:BL102,BP102:BQ102,BS102:BT102,BV102:BW102,BZ102:CD102,CF102,CH102:CO102,CR102:CT102,CV102,CX102:DD102)-DL102</f>
        <v>3844219</v>
      </c>
      <c r="DO102" s="4">
        <f t="shared" si="27"/>
        <v>1275642</v>
      </c>
      <c r="DP102" s="4">
        <f t="shared" si="28"/>
        <v>10131</v>
      </c>
      <c r="DQ102" s="4">
        <f t="shared" si="29"/>
        <v>176839</v>
      </c>
      <c r="DR102" s="4">
        <f t="shared" si="30"/>
        <v>0</v>
      </c>
      <c r="DS102" s="4">
        <f t="shared" si="37"/>
        <v>0</v>
      </c>
      <c r="DT102" s="4">
        <f t="shared" si="31"/>
        <v>205137</v>
      </c>
      <c r="DU102" s="4">
        <f t="shared" si="32"/>
        <v>111844</v>
      </c>
      <c r="DV102" s="4">
        <f t="shared" si="33"/>
        <v>548678</v>
      </c>
      <c r="DW102" s="9">
        <f>DV102/DZ102</f>
        <v>0.66350079328225364</v>
      </c>
      <c r="DX102" s="4">
        <f t="shared" si="34"/>
        <v>105400</v>
      </c>
      <c r="DY102" s="4">
        <f t="shared" si="35"/>
        <v>172866</v>
      </c>
      <c r="DZ102" s="4">
        <f t="shared" si="36"/>
        <v>826944</v>
      </c>
      <c r="EA102" s="4">
        <f>SUM(DN102:DY102)</f>
        <v>6450756.6635007933</v>
      </c>
      <c r="EB102" s="4"/>
      <c r="EC102" s="4">
        <f>SUM(DN102,DR102:DT102)</f>
        <v>4049356</v>
      </c>
      <c r="ED102" s="4">
        <f>EC102/E102</f>
        <v>10382.964102564103</v>
      </c>
      <c r="EE102" s="4"/>
      <c r="EF102" s="4"/>
    </row>
    <row r="103" spans="1:136" x14ac:dyDescent="0.2">
      <c r="A103" s="7">
        <v>1142</v>
      </c>
      <c r="B103" s="6" t="s">
        <v>329</v>
      </c>
      <c r="C103" t="s">
        <v>351</v>
      </c>
      <c r="D103">
        <v>2</v>
      </c>
      <c r="E103" s="10">
        <v>82</v>
      </c>
      <c r="F103" s="9">
        <v>0.19500000000000001</v>
      </c>
      <c r="G103">
        <v>16</v>
      </c>
      <c r="H103" s="4">
        <v>195277</v>
      </c>
      <c r="I103" s="4">
        <v>112569</v>
      </c>
      <c r="J103" s="4"/>
      <c r="K103" s="4"/>
      <c r="L103" s="4"/>
      <c r="M103" s="4">
        <v>45440</v>
      </c>
      <c r="N103" s="4">
        <v>67876</v>
      </c>
      <c r="O103" s="4"/>
      <c r="P103" s="4"/>
      <c r="Q103" s="4"/>
      <c r="R103" s="4"/>
      <c r="S103" s="4">
        <v>78183</v>
      </c>
      <c r="T103" s="4">
        <v>60194</v>
      </c>
      <c r="U103" s="4">
        <v>50595</v>
      </c>
      <c r="V103" s="4">
        <v>56285</v>
      </c>
      <c r="W103" s="49">
        <v>337707</v>
      </c>
      <c r="X103" s="4"/>
      <c r="Y103" s="4">
        <v>337707</v>
      </c>
      <c r="Z103" s="4"/>
      <c r="AA103" s="4">
        <v>225138</v>
      </c>
      <c r="AB103" s="4">
        <v>187440</v>
      </c>
      <c r="AC103" s="4"/>
      <c r="AD103" s="4"/>
      <c r="AE103" s="4"/>
      <c r="AF103" s="4">
        <v>112569</v>
      </c>
      <c r="AG103" s="4">
        <v>112569</v>
      </c>
      <c r="AH103" s="4">
        <v>562845</v>
      </c>
      <c r="AI103" s="4">
        <v>187440</v>
      </c>
      <c r="AJ103" s="4"/>
      <c r="AK103" s="4"/>
      <c r="AL103" s="4"/>
      <c r="AM103" s="4">
        <v>20262</v>
      </c>
      <c r="AN103" s="4"/>
      <c r="AO103" s="4"/>
      <c r="AP103" s="4"/>
      <c r="AQ103" s="4">
        <v>13600</v>
      </c>
      <c r="AR103" s="4">
        <v>13600</v>
      </c>
      <c r="AS103" s="4">
        <v>10200</v>
      </c>
      <c r="AT103" s="4"/>
      <c r="AU103" s="4"/>
      <c r="AV103" s="4"/>
      <c r="AW103" s="4">
        <v>3989</v>
      </c>
      <c r="AX103" s="4">
        <v>64</v>
      </c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>
        <v>55922</v>
      </c>
      <c r="BV103" s="4"/>
      <c r="BW103" s="4"/>
      <c r="BX103" s="4"/>
      <c r="BY103" s="4"/>
      <c r="BZ103" s="4">
        <v>615</v>
      </c>
      <c r="CA103" s="4">
        <v>535</v>
      </c>
      <c r="CB103" s="4">
        <v>535</v>
      </c>
      <c r="CC103" s="4">
        <v>615</v>
      </c>
      <c r="CD103" s="4">
        <v>2140</v>
      </c>
      <c r="CE103" s="4"/>
      <c r="CF103" s="4"/>
      <c r="CG103" s="4"/>
      <c r="CH103" s="4"/>
      <c r="CI103" s="4"/>
      <c r="CJ103" s="4"/>
      <c r="CK103" s="4"/>
      <c r="CL103" s="4"/>
      <c r="CM103" s="4">
        <v>8200</v>
      </c>
      <c r="CN103" s="4">
        <v>44280</v>
      </c>
      <c r="CO103" s="4">
        <v>3251</v>
      </c>
      <c r="CP103" s="4"/>
      <c r="CQ103" s="4"/>
      <c r="CR103" s="4"/>
      <c r="CS103" s="4"/>
      <c r="CT103" s="4"/>
      <c r="CU103" s="4">
        <v>6128</v>
      </c>
      <c r="CV103" s="4"/>
      <c r="CW103" s="4"/>
      <c r="CX103" s="4"/>
      <c r="CY103" s="4"/>
      <c r="CZ103" s="4"/>
      <c r="DA103" s="4"/>
      <c r="DB103" s="4"/>
      <c r="DC103" s="4"/>
      <c r="DD103" s="4"/>
      <c r="DE103" s="4">
        <v>210</v>
      </c>
      <c r="DF103" s="4">
        <f t="shared" si="20"/>
        <v>2913770</v>
      </c>
      <c r="DG103" s="4">
        <f t="shared" si="21"/>
        <v>2913980</v>
      </c>
      <c r="DH103" s="4">
        <f t="shared" si="22"/>
        <v>1569325</v>
      </c>
      <c r="DI103" s="4">
        <f>VLOOKUP(A103,'[1]Combined_Merged google doc'!$B$2:$S$119,18,FALSE)</f>
        <v>37376</v>
      </c>
      <c r="DJ103" s="4">
        <f t="shared" si="23"/>
        <v>37400</v>
      </c>
      <c r="DK103" s="4">
        <f t="shared" si="24"/>
        <v>6128</v>
      </c>
      <c r="DL103" s="4">
        <f t="shared" si="25"/>
        <v>-6152</v>
      </c>
      <c r="DM103" s="9">
        <f t="shared" si="26"/>
        <v>-0.16459760273972604</v>
      </c>
      <c r="DN103" s="4">
        <f>SUM(H103:Q103,S103:W103,Y103:AD103,AU103,AZ103:BA103,BK103:BL103,BP103:BQ103,BS103:BT103,BV103:BW103,BZ103:CD103,CF103,CH103:CO103,CR103:CT103,CV103,CX103:DD103)-DL103</f>
        <v>1820734</v>
      </c>
      <c r="DO103" s="4">
        <f t="shared" si="27"/>
        <v>975423</v>
      </c>
      <c r="DP103" s="4">
        <f t="shared" si="28"/>
        <v>20262</v>
      </c>
      <c r="DQ103" s="4">
        <f t="shared" si="29"/>
        <v>4053</v>
      </c>
      <c r="DR103" s="4">
        <f t="shared" si="30"/>
        <v>0</v>
      </c>
      <c r="DS103" s="4">
        <f t="shared" si="37"/>
        <v>0</v>
      </c>
      <c r="DT103" s="4">
        <f t="shared" si="31"/>
        <v>0</v>
      </c>
      <c r="DU103" s="4">
        <f t="shared" si="32"/>
        <v>55922</v>
      </c>
      <c r="DV103" s="4">
        <f t="shared" si="33"/>
        <v>-6152</v>
      </c>
      <c r="DW103" s="44">
        <f>DV103/DZ103</f>
        <v>-0.16459760273972604</v>
      </c>
      <c r="DX103" s="4">
        <f t="shared" si="34"/>
        <v>37400</v>
      </c>
      <c r="DY103" s="4">
        <f t="shared" si="35"/>
        <v>6128</v>
      </c>
      <c r="DZ103" s="4">
        <f t="shared" si="36"/>
        <v>37376</v>
      </c>
      <c r="EA103" s="4">
        <f>SUM(DN103:DY103)</f>
        <v>2913769.8354023974</v>
      </c>
      <c r="EB103" s="4"/>
      <c r="EC103" s="4">
        <f>SUM(DN103,DR103:DT103)</f>
        <v>1820734</v>
      </c>
      <c r="ED103" s="4">
        <f>EC103/E103</f>
        <v>22204.073170731706</v>
      </c>
      <c r="EE103" s="4"/>
      <c r="EF103" s="4"/>
    </row>
    <row r="104" spans="1:136" x14ac:dyDescent="0.2">
      <c r="A104" s="7">
        <v>321</v>
      </c>
      <c r="B104" s="6" t="s">
        <v>330</v>
      </c>
      <c r="C104" t="s">
        <v>351</v>
      </c>
      <c r="D104">
        <v>3</v>
      </c>
      <c r="E104" s="10">
        <v>453</v>
      </c>
      <c r="F104" s="9">
        <v>9.2999999999999999E-2</v>
      </c>
      <c r="G104">
        <v>42</v>
      </c>
      <c r="H104" s="4">
        <v>195277</v>
      </c>
      <c r="I104" s="4">
        <v>112569</v>
      </c>
      <c r="J104" s="4">
        <v>172182</v>
      </c>
      <c r="K104" s="4"/>
      <c r="L104" s="4"/>
      <c r="M104" s="4">
        <v>90879</v>
      </c>
      <c r="N104" s="4">
        <v>67876</v>
      </c>
      <c r="O104" s="4">
        <v>55703</v>
      </c>
      <c r="P104" s="4"/>
      <c r="Q104" s="4"/>
      <c r="R104" s="4"/>
      <c r="S104" s="4">
        <v>78183</v>
      </c>
      <c r="T104" s="4">
        <v>60194</v>
      </c>
      <c r="U104" s="4">
        <v>101190</v>
      </c>
      <c r="V104" s="4">
        <v>112569</v>
      </c>
      <c r="W104" s="49">
        <v>506561</v>
      </c>
      <c r="X104" s="4"/>
      <c r="Y104" s="4"/>
      <c r="Z104" s="4"/>
      <c r="AA104" s="4">
        <v>112569</v>
      </c>
      <c r="AB104" s="4">
        <v>37488</v>
      </c>
      <c r="AC104" s="4">
        <v>149952</v>
      </c>
      <c r="AD104" s="4">
        <v>2589087</v>
      </c>
      <c r="AE104" s="4"/>
      <c r="AF104" s="4">
        <v>112569</v>
      </c>
      <c r="AG104" s="4">
        <v>112569</v>
      </c>
      <c r="AH104" s="4">
        <v>337707</v>
      </c>
      <c r="AI104" s="4"/>
      <c r="AJ104" s="4"/>
      <c r="AK104" s="4"/>
      <c r="AL104" s="4">
        <v>562845</v>
      </c>
      <c r="AM104" s="4"/>
      <c r="AN104" s="4"/>
      <c r="AO104" s="4">
        <v>112569</v>
      </c>
      <c r="AP104" s="4"/>
      <c r="AQ104" s="4"/>
      <c r="AR104" s="4"/>
      <c r="AS104" s="4"/>
      <c r="AT104" s="4"/>
      <c r="AU104" s="4"/>
      <c r="AV104" s="4"/>
      <c r="AW104" s="4"/>
      <c r="AX104" s="4"/>
      <c r="AY104" s="4">
        <v>11325</v>
      </c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>
        <v>111844</v>
      </c>
      <c r="BV104" s="4"/>
      <c r="BW104" s="4"/>
      <c r="BX104" s="4"/>
      <c r="BY104" s="4"/>
      <c r="BZ104" s="4">
        <v>2605</v>
      </c>
      <c r="CA104" s="4">
        <v>2265</v>
      </c>
      <c r="CB104" s="4">
        <v>2265</v>
      </c>
      <c r="CC104" s="4">
        <v>2605</v>
      </c>
      <c r="CD104" s="4">
        <v>9060</v>
      </c>
      <c r="CE104" s="4"/>
      <c r="CF104" s="4"/>
      <c r="CG104" s="4"/>
      <c r="CH104" s="4"/>
      <c r="CI104" s="4"/>
      <c r="CJ104" s="4"/>
      <c r="CK104" s="4"/>
      <c r="CL104" s="4"/>
      <c r="CM104" s="4">
        <v>45300</v>
      </c>
      <c r="CN104" s="4">
        <v>91457</v>
      </c>
      <c r="CO104" s="4">
        <v>5477</v>
      </c>
      <c r="CP104" s="4"/>
      <c r="CQ104" s="4"/>
      <c r="CR104" s="4"/>
      <c r="CS104" s="4"/>
      <c r="CT104" s="4"/>
      <c r="CU104" s="4">
        <v>3500</v>
      </c>
      <c r="CV104" s="4"/>
      <c r="CW104" s="4"/>
      <c r="CX104" s="4"/>
      <c r="CY104" s="4"/>
      <c r="CZ104" s="4"/>
      <c r="DA104" s="4"/>
      <c r="DB104" s="4"/>
      <c r="DC104" s="4"/>
      <c r="DD104" s="4"/>
      <c r="DE104" s="4">
        <v>10</v>
      </c>
      <c r="DF104" s="4">
        <f t="shared" si="20"/>
        <v>5968241</v>
      </c>
      <c r="DG104" s="4">
        <f t="shared" si="21"/>
        <v>5968251</v>
      </c>
      <c r="DH104" s="4">
        <f t="shared" si="22"/>
        <v>4251177</v>
      </c>
      <c r="DI104" s="4">
        <f>VLOOKUP(A104,'[1]Combined_Merged google doc'!$B$2:$S$119,18,FALSE)</f>
        <v>98112</v>
      </c>
      <c r="DJ104" s="4">
        <f t="shared" si="23"/>
        <v>0</v>
      </c>
      <c r="DK104" s="4">
        <f t="shared" si="24"/>
        <v>3500</v>
      </c>
      <c r="DL104" s="4">
        <f t="shared" si="25"/>
        <v>94612</v>
      </c>
      <c r="DM104" s="9">
        <f t="shared" si="26"/>
        <v>0.96432648401826482</v>
      </c>
      <c r="DN104" s="4">
        <f>SUM(H104:Q104,S104:W104,Y104:AD104,AU104,AZ104:BA104,BK104:BL104,BP104:BQ104,BS104:BT104,BV104:BW104,BZ104:CD104,CF104,CH104:CO104,CR104:CT104,CV104,CX104:DD104)-DL104</f>
        <v>4508701</v>
      </c>
      <c r="DO104" s="4">
        <f t="shared" si="27"/>
        <v>562845</v>
      </c>
      <c r="DP104" s="4">
        <f t="shared" si="28"/>
        <v>675414</v>
      </c>
      <c r="DQ104" s="4">
        <f t="shared" si="29"/>
        <v>11325</v>
      </c>
      <c r="DR104" s="4">
        <f t="shared" si="30"/>
        <v>0</v>
      </c>
      <c r="DS104" s="4">
        <f t="shared" si="37"/>
        <v>0</v>
      </c>
      <c r="DT104" s="4">
        <f t="shared" si="31"/>
        <v>0</v>
      </c>
      <c r="DU104" s="4">
        <f t="shared" si="32"/>
        <v>111844</v>
      </c>
      <c r="DV104" s="4">
        <f t="shared" si="33"/>
        <v>94612</v>
      </c>
      <c r="DW104" s="9">
        <f>DV104/DZ104</f>
        <v>0.96432648401826482</v>
      </c>
      <c r="DX104" s="4">
        <f t="shared" si="34"/>
        <v>0</v>
      </c>
      <c r="DY104" s="4">
        <f t="shared" si="35"/>
        <v>3500</v>
      </c>
      <c r="DZ104" s="4">
        <f t="shared" si="36"/>
        <v>98112</v>
      </c>
      <c r="EA104" s="4">
        <f>SUM(DN104:DY104)</f>
        <v>5968241.9643264841</v>
      </c>
      <c r="EB104" s="4"/>
      <c r="EC104" s="4">
        <f>SUM(DN104,DR104:DT104)</f>
        <v>4508701</v>
      </c>
      <c r="ED104" s="4">
        <f>EC104/E104</f>
        <v>9952.98233995585</v>
      </c>
      <c r="EE104" s="4"/>
      <c r="EF104" s="4"/>
    </row>
    <row r="105" spans="1:136" x14ac:dyDescent="0.2">
      <c r="A105" s="7">
        <v>428</v>
      </c>
      <c r="B105" s="6" t="s">
        <v>331</v>
      </c>
      <c r="C105" t="s">
        <v>355</v>
      </c>
      <c r="D105">
        <v>6</v>
      </c>
      <c r="E105" s="10">
        <v>507</v>
      </c>
      <c r="F105" s="9">
        <v>0.33500000000000002</v>
      </c>
      <c r="G105">
        <v>170</v>
      </c>
      <c r="H105" s="4">
        <v>195277</v>
      </c>
      <c r="I105" s="4">
        <v>112569</v>
      </c>
      <c r="J105" s="4">
        <v>266099</v>
      </c>
      <c r="K105" s="4">
        <v>146340</v>
      </c>
      <c r="L105" s="4"/>
      <c r="M105" s="4">
        <v>90879</v>
      </c>
      <c r="N105" s="4">
        <v>67876</v>
      </c>
      <c r="O105" s="4">
        <v>65831</v>
      </c>
      <c r="P105" s="4"/>
      <c r="Q105" s="4"/>
      <c r="R105" s="4"/>
      <c r="S105" s="4">
        <v>78183</v>
      </c>
      <c r="T105" s="4">
        <v>60194</v>
      </c>
      <c r="U105" s="4">
        <v>202380</v>
      </c>
      <c r="V105" s="4">
        <v>112569</v>
      </c>
      <c r="W105" s="49"/>
      <c r="X105" s="4"/>
      <c r="Y105" s="4"/>
      <c r="Z105" s="4"/>
      <c r="AA105" s="4"/>
      <c r="AB105" s="4"/>
      <c r="AC105" s="4"/>
      <c r="AD105" s="4">
        <v>2589087</v>
      </c>
      <c r="AE105" s="4"/>
      <c r="AF105" s="4">
        <v>112569</v>
      </c>
      <c r="AG105" s="4">
        <v>225138</v>
      </c>
      <c r="AH105" s="4">
        <v>1013121</v>
      </c>
      <c r="AI105" s="4">
        <v>112464</v>
      </c>
      <c r="AJ105" s="4"/>
      <c r="AK105" s="4"/>
      <c r="AL105" s="4"/>
      <c r="AM105" s="4">
        <v>40525</v>
      </c>
      <c r="AN105" s="4"/>
      <c r="AO105" s="4"/>
      <c r="AP105" s="4"/>
      <c r="AQ105" s="4"/>
      <c r="AR105" s="4"/>
      <c r="AS105" s="4"/>
      <c r="AT105" s="4"/>
      <c r="AU105" s="4"/>
      <c r="AV105" s="4"/>
      <c r="AW105" s="4">
        <v>90689</v>
      </c>
      <c r="AX105" s="4">
        <v>1465</v>
      </c>
      <c r="AY105" s="4"/>
      <c r="AZ105" s="4"/>
      <c r="BA105" s="4">
        <v>112569</v>
      </c>
      <c r="BB105" s="4">
        <v>156529</v>
      </c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>
        <v>337707</v>
      </c>
      <c r="BR105" s="4"/>
      <c r="BS105" s="4">
        <v>23000</v>
      </c>
      <c r="BT105" s="4"/>
      <c r="BU105" s="4">
        <v>244046</v>
      </c>
      <c r="BV105" s="4">
        <v>100000</v>
      </c>
      <c r="BW105" s="4"/>
      <c r="BX105" s="4"/>
      <c r="BY105" s="4">
        <v>3405</v>
      </c>
      <c r="BZ105" s="4">
        <v>4664</v>
      </c>
      <c r="CA105" s="4">
        <v>5070</v>
      </c>
      <c r="CB105" s="4">
        <v>5070</v>
      </c>
      <c r="CC105" s="4">
        <v>5831</v>
      </c>
      <c r="CD105" s="4">
        <v>10140</v>
      </c>
      <c r="CE105" s="4"/>
      <c r="CF105" s="4"/>
      <c r="CG105" s="4"/>
      <c r="CH105" s="4"/>
      <c r="CI105" s="4"/>
      <c r="CJ105" s="4"/>
      <c r="CK105" s="4"/>
      <c r="CL105" s="4"/>
      <c r="CM105" s="4">
        <v>50700</v>
      </c>
      <c r="CN105" s="4">
        <v>105228</v>
      </c>
      <c r="CO105" s="4">
        <v>8422</v>
      </c>
      <c r="CP105" s="4"/>
      <c r="CQ105" s="4"/>
      <c r="CR105" s="4"/>
      <c r="CS105" s="4"/>
      <c r="CT105" s="4"/>
      <c r="CU105" s="4">
        <v>18000</v>
      </c>
      <c r="CV105" s="4"/>
      <c r="CW105" s="4"/>
      <c r="CX105" s="4"/>
      <c r="CY105" s="4"/>
      <c r="CZ105" s="4"/>
      <c r="DA105" s="4"/>
      <c r="DB105" s="4"/>
      <c r="DC105" s="4"/>
      <c r="DD105" s="4"/>
      <c r="DE105" s="4">
        <v>343022</v>
      </c>
      <c r="DF105" s="4">
        <f t="shared" si="20"/>
        <v>6773636</v>
      </c>
      <c r="DG105" s="4">
        <f t="shared" si="21"/>
        <v>7116658</v>
      </c>
      <c r="DH105" s="4">
        <f t="shared" si="22"/>
        <v>4189790</v>
      </c>
      <c r="DI105" s="4">
        <f>VLOOKUP(A105,'[1]Combined_Merged google doc'!$B$2:$S$119,18,FALSE)</f>
        <v>397120</v>
      </c>
      <c r="DJ105" s="4">
        <f t="shared" si="23"/>
        <v>0</v>
      </c>
      <c r="DK105" s="4">
        <f t="shared" si="24"/>
        <v>177934</v>
      </c>
      <c r="DL105" s="4">
        <f t="shared" si="25"/>
        <v>219186</v>
      </c>
      <c r="DM105" s="9">
        <f t="shared" si="26"/>
        <v>0.55193896051571312</v>
      </c>
      <c r="DN105" s="4">
        <f>SUM(H105:Q105,S105:W105,Y105:AD105,AU105,AZ105:BA105,BK105:BL105,BP105:BQ105,BS105:BT105,BV105:BW105,BZ105:CD105,CF105,CH105:CO105,CR105:CT105,CV105,CX105:DD105)-DL105</f>
        <v>4536499</v>
      </c>
      <c r="DO105" s="4">
        <f t="shared" si="27"/>
        <v>1463292</v>
      </c>
      <c r="DP105" s="4">
        <f t="shared" si="28"/>
        <v>40525</v>
      </c>
      <c r="DQ105" s="4">
        <f t="shared" si="29"/>
        <v>92154</v>
      </c>
      <c r="DR105" s="4">
        <f t="shared" si="30"/>
        <v>0</v>
      </c>
      <c r="DS105" s="4">
        <f t="shared" si="37"/>
        <v>0</v>
      </c>
      <c r="DT105" s="4">
        <f t="shared" si="31"/>
        <v>0</v>
      </c>
      <c r="DU105" s="4">
        <f t="shared" si="32"/>
        <v>244046</v>
      </c>
      <c r="DV105" s="4">
        <f t="shared" si="33"/>
        <v>219186</v>
      </c>
      <c r="DW105" s="9">
        <f>DV105/DZ105</f>
        <v>0.55193896051571312</v>
      </c>
      <c r="DX105" s="4">
        <f t="shared" si="34"/>
        <v>0</v>
      </c>
      <c r="DY105" s="4">
        <f t="shared" si="35"/>
        <v>177934</v>
      </c>
      <c r="DZ105" s="4">
        <f t="shared" si="36"/>
        <v>397120</v>
      </c>
      <c r="EA105" s="4">
        <f>SUM(DN105:DY105)</f>
        <v>6773636.5519389603</v>
      </c>
      <c r="EB105" s="4"/>
      <c r="EC105" s="4">
        <f>SUM(DN105,DR105:DT105)</f>
        <v>4536499</v>
      </c>
      <c r="ED105" s="4">
        <f>EC105/E105</f>
        <v>8947.7297830374755</v>
      </c>
      <c r="EE105" s="4"/>
      <c r="EF105" s="4"/>
    </row>
    <row r="106" spans="1:136" x14ac:dyDescent="0.2">
      <c r="A106" s="7">
        <v>324</v>
      </c>
      <c r="B106" s="6" t="s">
        <v>332</v>
      </c>
      <c r="C106" t="s">
        <v>354</v>
      </c>
      <c r="D106">
        <v>4</v>
      </c>
      <c r="E106" s="10">
        <v>423</v>
      </c>
      <c r="F106" s="9">
        <v>0.40200000000000002</v>
      </c>
      <c r="G106">
        <v>170</v>
      </c>
      <c r="H106" s="4">
        <v>195277</v>
      </c>
      <c r="I106" s="4">
        <v>112569</v>
      </c>
      <c r="J106" s="4">
        <v>172182</v>
      </c>
      <c r="K106" s="4"/>
      <c r="L106" s="4"/>
      <c r="M106" s="4">
        <v>90879</v>
      </c>
      <c r="N106" s="4">
        <v>67876</v>
      </c>
      <c r="O106" s="4">
        <v>55703</v>
      </c>
      <c r="P106" s="4"/>
      <c r="Q106" s="4"/>
      <c r="R106" s="4"/>
      <c r="S106" s="4">
        <v>78183</v>
      </c>
      <c r="T106" s="4">
        <v>60194</v>
      </c>
      <c r="U106" s="4">
        <v>151785</v>
      </c>
      <c r="V106" s="4">
        <v>112569</v>
      </c>
      <c r="W106" s="49">
        <v>506561</v>
      </c>
      <c r="X106" s="4"/>
      <c r="Y106" s="4">
        <v>225138</v>
      </c>
      <c r="Z106" s="4">
        <v>225138</v>
      </c>
      <c r="AA106" s="4">
        <v>225138</v>
      </c>
      <c r="AB106" s="4">
        <v>224928</v>
      </c>
      <c r="AC106" s="4">
        <v>112464</v>
      </c>
      <c r="AD106" s="4">
        <v>1913673</v>
      </c>
      <c r="AE106" s="4"/>
      <c r="AF106" s="4">
        <v>112569</v>
      </c>
      <c r="AG106" s="4">
        <v>225138</v>
      </c>
      <c r="AH106" s="4">
        <v>900552</v>
      </c>
      <c r="AI106" s="4">
        <v>299904</v>
      </c>
      <c r="AJ106" s="4"/>
      <c r="AK106" s="4">
        <v>117087</v>
      </c>
      <c r="AL106" s="4">
        <v>900552</v>
      </c>
      <c r="AM106" s="4"/>
      <c r="AN106" s="4"/>
      <c r="AO106" s="4">
        <v>112569</v>
      </c>
      <c r="AP106" s="4"/>
      <c r="AQ106" s="4">
        <v>74800</v>
      </c>
      <c r="AR106" s="4">
        <v>74800</v>
      </c>
      <c r="AS106" s="4"/>
      <c r="AT106" s="4"/>
      <c r="AU106" s="4"/>
      <c r="AV106" s="4"/>
      <c r="AW106" s="4">
        <v>188754</v>
      </c>
      <c r="AX106" s="4">
        <v>3050</v>
      </c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>
        <v>111844</v>
      </c>
      <c r="BV106" s="4"/>
      <c r="BW106" s="4"/>
      <c r="BX106" s="4"/>
      <c r="BY106" s="4">
        <v>3400</v>
      </c>
      <c r="BZ106" s="4">
        <v>2432</v>
      </c>
      <c r="CA106" s="4">
        <v>2115</v>
      </c>
      <c r="CB106" s="4">
        <v>2115</v>
      </c>
      <c r="CC106" s="4">
        <v>2432</v>
      </c>
      <c r="CD106" s="4">
        <v>8460</v>
      </c>
      <c r="CE106" s="4"/>
      <c r="CF106" s="4"/>
      <c r="CG106" s="4"/>
      <c r="CH106" s="4"/>
      <c r="CI106" s="4"/>
      <c r="CJ106" s="4"/>
      <c r="CK106" s="4"/>
      <c r="CL106" s="4"/>
      <c r="CM106" s="4">
        <v>42300</v>
      </c>
      <c r="CN106" s="4">
        <v>115898</v>
      </c>
      <c r="CO106" s="4">
        <v>8049</v>
      </c>
      <c r="CP106" s="4"/>
      <c r="CQ106" s="4"/>
      <c r="CR106" s="4"/>
      <c r="CS106" s="4"/>
      <c r="CT106" s="4"/>
      <c r="CU106" s="4">
        <v>38675</v>
      </c>
      <c r="CV106" s="4"/>
      <c r="CW106" s="4">
        <v>616926</v>
      </c>
      <c r="CX106" s="4"/>
      <c r="CY106" s="4"/>
      <c r="CZ106" s="4"/>
      <c r="DA106" s="4"/>
      <c r="DB106" s="4"/>
      <c r="DC106" s="4"/>
      <c r="DD106" s="4"/>
      <c r="DE106" s="4">
        <v>11</v>
      </c>
      <c r="DF106" s="4">
        <f t="shared" si="20"/>
        <v>8494678</v>
      </c>
      <c r="DG106" s="4">
        <f t="shared" si="21"/>
        <v>8494689</v>
      </c>
      <c r="DH106" s="4">
        <f t="shared" si="22"/>
        <v>4311327</v>
      </c>
      <c r="DI106" s="4">
        <f>VLOOKUP(A106,'[1]Combined_Merged google doc'!$B$2:$S$119,18,FALSE)</f>
        <v>397120</v>
      </c>
      <c r="DJ106" s="4">
        <f t="shared" si="23"/>
        <v>149600</v>
      </c>
      <c r="DK106" s="4">
        <f t="shared" si="24"/>
        <v>42075</v>
      </c>
      <c r="DL106" s="4">
        <f t="shared" si="25"/>
        <v>205445</v>
      </c>
      <c r="DM106" s="9">
        <f t="shared" si="26"/>
        <v>0.51733732876712324</v>
      </c>
      <c r="DN106" s="4">
        <f>SUM(H106:Q106,S106:W106,Y106:AD106,AU106,AZ106:BA106,BK106:BL106,BP106:BQ106,BS106:BT106,BV106:BW106,BZ106:CD106,CF106,CH106:CO106,CR106:CT106,CV106,CX106:DD106)-DL106</f>
        <v>4508613</v>
      </c>
      <c r="DO106" s="4">
        <f t="shared" si="27"/>
        <v>1655250</v>
      </c>
      <c r="DP106" s="4">
        <f t="shared" si="28"/>
        <v>1013121</v>
      </c>
      <c r="DQ106" s="4">
        <f t="shared" si="29"/>
        <v>191804</v>
      </c>
      <c r="DR106" s="4">
        <f t="shared" si="30"/>
        <v>0</v>
      </c>
      <c r="DS106" s="4">
        <f t="shared" si="37"/>
        <v>0</v>
      </c>
      <c r="DT106" s="4">
        <f t="shared" si="31"/>
        <v>616926</v>
      </c>
      <c r="DU106" s="4">
        <f t="shared" si="32"/>
        <v>111844</v>
      </c>
      <c r="DV106" s="4">
        <f t="shared" si="33"/>
        <v>205445</v>
      </c>
      <c r="DW106" s="9">
        <f>DV106/DZ106</f>
        <v>0.51733732876712324</v>
      </c>
      <c r="DX106" s="4">
        <f t="shared" si="34"/>
        <v>149600</v>
      </c>
      <c r="DY106" s="4">
        <f t="shared" si="35"/>
        <v>42075</v>
      </c>
      <c r="DZ106" s="4">
        <f t="shared" si="36"/>
        <v>397120</v>
      </c>
      <c r="EA106" s="4">
        <f>SUM(DN106:DY106)</f>
        <v>8494678.5173373297</v>
      </c>
      <c r="EB106" s="4"/>
      <c r="EC106" s="4">
        <f>SUM(DN106,DR106:DT106)</f>
        <v>5125539</v>
      </c>
      <c r="ED106" s="4">
        <f>EC106/E106</f>
        <v>12117.113475177304</v>
      </c>
      <c r="EE106" s="4"/>
      <c r="EF106" s="4"/>
    </row>
    <row r="107" spans="1:136" x14ac:dyDescent="0.2">
      <c r="A107" s="7">
        <v>325</v>
      </c>
      <c r="B107" s="6" t="s">
        <v>333</v>
      </c>
      <c r="C107" t="s">
        <v>351</v>
      </c>
      <c r="D107">
        <v>7</v>
      </c>
      <c r="E107" s="10">
        <v>318</v>
      </c>
      <c r="F107" s="9">
        <v>0.82099999999999995</v>
      </c>
      <c r="G107">
        <v>261</v>
      </c>
      <c r="H107" s="4">
        <v>195277</v>
      </c>
      <c r="I107" s="4">
        <v>112569</v>
      </c>
      <c r="J107" s="4">
        <v>125223</v>
      </c>
      <c r="K107" s="4"/>
      <c r="L107" s="4"/>
      <c r="M107" s="4">
        <v>90879</v>
      </c>
      <c r="N107" s="4">
        <v>67876</v>
      </c>
      <c r="O107" s="4"/>
      <c r="P107" s="4"/>
      <c r="Q107" s="4"/>
      <c r="R107" s="4"/>
      <c r="S107" s="4">
        <v>78183</v>
      </c>
      <c r="T107" s="4">
        <v>60194</v>
      </c>
      <c r="U107" s="4">
        <v>101190</v>
      </c>
      <c r="V107" s="4">
        <v>112569</v>
      </c>
      <c r="W107" s="49">
        <v>337707</v>
      </c>
      <c r="X107" s="4"/>
      <c r="Y107" s="4">
        <v>225138</v>
      </c>
      <c r="Z107" s="4">
        <v>225138</v>
      </c>
      <c r="AA107" s="4">
        <v>112569</v>
      </c>
      <c r="AB107" s="4">
        <v>187440</v>
      </c>
      <c r="AC107" s="4">
        <v>112464</v>
      </c>
      <c r="AD107" s="4">
        <v>1463397</v>
      </c>
      <c r="AE107" s="4"/>
      <c r="AF107" s="4">
        <v>112569</v>
      </c>
      <c r="AG107" s="4">
        <v>112569</v>
      </c>
      <c r="AH107" s="4">
        <v>787983</v>
      </c>
      <c r="AI107" s="4">
        <v>187440</v>
      </c>
      <c r="AJ107" s="4"/>
      <c r="AK107" s="4"/>
      <c r="AL107" s="4"/>
      <c r="AM107" s="4">
        <v>25891</v>
      </c>
      <c r="AN107" s="4"/>
      <c r="AO107" s="4"/>
      <c r="AP107" s="4"/>
      <c r="AQ107" s="4">
        <v>34000</v>
      </c>
      <c r="AR107" s="4">
        <v>34000</v>
      </c>
      <c r="AS107" s="4">
        <v>10200</v>
      </c>
      <c r="AT107" s="4"/>
      <c r="AU107" s="4"/>
      <c r="AV107" s="4"/>
      <c r="AW107" s="4">
        <v>141898</v>
      </c>
      <c r="AX107" s="4">
        <v>2293</v>
      </c>
      <c r="AY107" s="4"/>
      <c r="AZ107" s="4"/>
      <c r="BA107" s="4"/>
      <c r="BB107" s="4"/>
      <c r="BC107" s="4"/>
      <c r="BD107" s="4">
        <v>112569</v>
      </c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>
        <v>55922</v>
      </c>
      <c r="BV107" s="4"/>
      <c r="BW107" s="4"/>
      <c r="BX107" s="4"/>
      <c r="BY107" s="4">
        <v>10475</v>
      </c>
      <c r="BZ107" s="4">
        <v>1829</v>
      </c>
      <c r="CA107" s="4">
        <v>1590</v>
      </c>
      <c r="CB107" s="4">
        <v>1590</v>
      </c>
      <c r="CC107" s="4">
        <v>1829</v>
      </c>
      <c r="CD107" s="4">
        <v>6360</v>
      </c>
      <c r="CE107" s="4"/>
      <c r="CF107" s="4"/>
      <c r="CG107" s="4"/>
      <c r="CH107" s="4"/>
      <c r="CI107" s="4"/>
      <c r="CJ107" s="4"/>
      <c r="CK107" s="4"/>
      <c r="CL107" s="4"/>
      <c r="CM107" s="4">
        <v>31800</v>
      </c>
      <c r="CN107" s="4">
        <v>77827</v>
      </c>
      <c r="CO107" s="4">
        <v>5394</v>
      </c>
      <c r="CP107" s="4"/>
      <c r="CQ107" s="4"/>
      <c r="CR107" s="4">
        <v>13859</v>
      </c>
      <c r="CS107" s="4"/>
      <c r="CT107" s="4"/>
      <c r="CU107" s="4">
        <v>28275</v>
      </c>
      <c r="CV107" s="4"/>
      <c r="CW107" s="4"/>
      <c r="CX107" s="4"/>
      <c r="CY107" s="4"/>
      <c r="CZ107" s="4"/>
      <c r="DA107" s="4"/>
      <c r="DB107" s="4"/>
      <c r="DC107" s="4"/>
      <c r="DD107" s="4"/>
      <c r="DE107" s="4">
        <v>-298</v>
      </c>
      <c r="DF107" s="4">
        <f t="shared" si="20"/>
        <v>5405975</v>
      </c>
      <c r="DG107" s="4">
        <f t="shared" si="21"/>
        <v>5405677</v>
      </c>
      <c r="DH107" s="4">
        <f t="shared" si="22"/>
        <v>3383896</v>
      </c>
      <c r="DI107" s="4">
        <f>VLOOKUP(A107,'[1]Combined_Merged google doc'!$B$2:$S$119,18,FALSE)</f>
        <v>612032</v>
      </c>
      <c r="DJ107" s="4">
        <f t="shared" si="23"/>
        <v>78200</v>
      </c>
      <c r="DK107" s="4">
        <f t="shared" si="24"/>
        <v>151319</v>
      </c>
      <c r="DL107" s="4">
        <f t="shared" si="25"/>
        <v>382513</v>
      </c>
      <c r="DM107" s="9">
        <f t="shared" si="26"/>
        <v>0.62498856268953262</v>
      </c>
      <c r="DN107" s="4">
        <f>SUM(H107:Q107,S107:W107,Y107:AD107,AU107,AZ107:BA107,BK107:BL107,BP107:BQ107,BS107:BT107,BV107:BW107,BZ107:CD107,CF107,CH107:CO107,CR107:CT107,CV107,CX107:DD107)-DL107</f>
        <v>3367378</v>
      </c>
      <c r="DO107" s="4">
        <f t="shared" si="27"/>
        <v>1200561</v>
      </c>
      <c r="DP107" s="4">
        <f t="shared" si="28"/>
        <v>25891</v>
      </c>
      <c r="DQ107" s="4">
        <f t="shared" si="29"/>
        <v>144191</v>
      </c>
      <c r="DR107" s="4">
        <f t="shared" si="30"/>
        <v>0</v>
      </c>
      <c r="DS107" s="4">
        <f t="shared" si="37"/>
        <v>0</v>
      </c>
      <c r="DT107" s="4">
        <f t="shared" si="31"/>
        <v>0</v>
      </c>
      <c r="DU107" s="4">
        <f t="shared" si="32"/>
        <v>55922</v>
      </c>
      <c r="DV107" s="4">
        <f t="shared" si="33"/>
        <v>382513</v>
      </c>
      <c r="DW107" s="9">
        <f>DV107/DZ107</f>
        <v>0.62498856268953262</v>
      </c>
      <c r="DX107" s="4">
        <f t="shared" si="34"/>
        <v>78200</v>
      </c>
      <c r="DY107" s="4">
        <f t="shared" si="35"/>
        <v>151319</v>
      </c>
      <c r="DZ107" s="4">
        <f t="shared" si="36"/>
        <v>612032</v>
      </c>
      <c r="EA107" s="4">
        <f>SUM(DN107:DY107)</f>
        <v>5405975.6249885624</v>
      </c>
      <c r="EB107" s="4"/>
      <c r="EC107" s="4">
        <f>SUM(DN107,DR107:DT107)</f>
        <v>3367378</v>
      </c>
      <c r="ED107" s="4">
        <f>EC107/E107</f>
        <v>10589.238993710691</v>
      </c>
      <c r="EE107" s="4"/>
      <c r="EF107" s="4"/>
    </row>
    <row r="108" spans="1:136" x14ac:dyDescent="0.2">
      <c r="A108" s="7">
        <v>326</v>
      </c>
      <c r="B108" s="6" t="s">
        <v>334</v>
      </c>
      <c r="C108" t="s">
        <v>351</v>
      </c>
      <c r="D108">
        <v>2</v>
      </c>
      <c r="E108" s="10">
        <v>300</v>
      </c>
      <c r="F108" s="9">
        <v>0.437</v>
      </c>
      <c r="G108">
        <v>131</v>
      </c>
      <c r="H108" s="4">
        <v>195277</v>
      </c>
      <c r="I108" s="4">
        <v>112569</v>
      </c>
      <c r="J108" s="4">
        <v>125223</v>
      </c>
      <c r="K108" s="4"/>
      <c r="L108" s="4"/>
      <c r="M108" s="4">
        <v>90879</v>
      </c>
      <c r="N108" s="4">
        <v>67876</v>
      </c>
      <c r="O108" s="4"/>
      <c r="P108" s="4"/>
      <c r="Q108" s="4"/>
      <c r="R108" s="4"/>
      <c r="S108" s="4">
        <v>78183</v>
      </c>
      <c r="T108" s="4">
        <v>60194</v>
      </c>
      <c r="U108" s="4">
        <v>101190</v>
      </c>
      <c r="V108" s="4">
        <v>112569</v>
      </c>
      <c r="W108" s="49">
        <v>337707</v>
      </c>
      <c r="X108" s="4"/>
      <c r="Y108" s="4"/>
      <c r="Z108" s="4">
        <v>562845</v>
      </c>
      <c r="AA108" s="4"/>
      <c r="AB108" s="4">
        <v>187440</v>
      </c>
      <c r="AC108" s="4">
        <v>74976</v>
      </c>
      <c r="AD108" s="4">
        <v>1238259</v>
      </c>
      <c r="AE108" s="4"/>
      <c r="AF108" s="4">
        <v>112569</v>
      </c>
      <c r="AG108" s="4">
        <v>112569</v>
      </c>
      <c r="AH108" s="4">
        <v>337707</v>
      </c>
      <c r="AI108" s="4"/>
      <c r="AJ108" s="4"/>
      <c r="AK108" s="4"/>
      <c r="AL108" s="4">
        <v>675414</v>
      </c>
      <c r="AM108" s="4"/>
      <c r="AN108" s="4"/>
      <c r="AO108" s="4">
        <v>112569</v>
      </c>
      <c r="AP108" s="4"/>
      <c r="AQ108" s="4">
        <v>54400</v>
      </c>
      <c r="AR108" s="4">
        <v>54400</v>
      </c>
      <c r="AS108" s="4">
        <v>10200</v>
      </c>
      <c r="AT108" s="4"/>
      <c r="AU108" s="4"/>
      <c r="AV108" s="4"/>
      <c r="AW108" s="4">
        <v>133866</v>
      </c>
      <c r="AX108" s="4">
        <v>2163</v>
      </c>
      <c r="AY108" s="4"/>
      <c r="AZ108" s="4">
        <v>117087</v>
      </c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>
        <v>55922</v>
      </c>
      <c r="BV108" s="4"/>
      <c r="BW108" s="4"/>
      <c r="BX108" s="4"/>
      <c r="BY108" s="4">
        <v>2623</v>
      </c>
      <c r="BZ108" s="4">
        <v>1725</v>
      </c>
      <c r="CA108" s="4">
        <v>1500</v>
      </c>
      <c r="CB108" s="4">
        <v>1500</v>
      </c>
      <c r="CC108" s="4">
        <v>1725</v>
      </c>
      <c r="CD108" s="4">
        <v>6000</v>
      </c>
      <c r="CE108" s="4"/>
      <c r="CF108" s="4"/>
      <c r="CG108" s="4"/>
      <c r="CH108" s="4"/>
      <c r="CI108" s="4"/>
      <c r="CJ108" s="4"/>
      <c r="CK108" s="4"/>
      <c r="CL108" s="4"/>
      <c r="CM108" s="4">
        <v>30000</v>
      </c>
      <c r="CN108" s="4">
        <v>77491</v>
      </c>
      <c r="CO108" s="4">
        <v>4177</v>
      </c>
      <c r="CP108" s="4"/>
      <c r="CQ108" s="4"/>
      <c r="CR108" s="4"/>
      <c r="CS108" s="4">
        <v>20955</v>
      </c>
      <c r="CT108" s="4"/>
      <c r="CU108" s="4">
        <v>10575</v>
      </c>
      <c r="CV108" s="4"/>
      <c r="CW108" s="4">
        <v>88329</v>
      </c>
      <c r="CX108" s="4"/>
      <c r="CY108" s="4"/>
      <c r="CZ108" s="4"/>
      <c r="DA108" s="4"/>
      <c r="DB108" s="4"/>
      <c r="DC108" s="4"/>
      <c r="DD108" s="4"/>
      <c r="DE108" s="4">
        <v>7</v>
      </c>
      <c r="DF108" s="4">
        <f t="shared" si="20"/>
        <v>5370653</v>
      </c>
      <c r="DG108" s="4">
        <f t="shared" si="21"/>
        <v>5370660</v>
      </c>
      <c r="DH108" s="4">
        <f t="shared" si="22"/>
        <v>3117169</v>
      </c>
      <c r="DI108" s="4">
        <f>VLOOKUP(A108,'[1]Combined_Merged google doc'!$B$2:$S$119,18,FALSE)</f>
        <v>306016</v>
      </c>
      <c r="DJ108" s="4">
        <f t="shared" si="23"/>
        <v>119000</v>
      </c>
      <c r="DK108" s="4">
        <f t="shared" si="24"/>
        <v>13198</v>
      </c>
      <c r="DL108" s="4">
        <f t="shared" si="25"/>
        <v>173818</v>
      </c>
      <c r="DM108" s="9">
        <f t="shared" si="26"/>
        <v>0.56800298023632756</v>
      </c>
      <c r="DN108" s="4">
        <f>SUM(H108:Q108,S108:W108,Y108:AD108,AU108,AZ108:BA108,BK108:BL108,BP108:BQ108,BS108:BT108,BV108:BW108,BZ108:CD108,CF108,CH108:CO108,CR108:CT108,CV108,CX108:DD108)-DL108</f>
        <v>3433529</v>
      </c>
      <c r="DO108" s="4">
        <f t="shared" si="27"/>
        <v>562845</v>
      </c>
      <c r="DP108" s="4">
        <f t="shared" si="28"/>
        <v>787983</v>
      </c>
      <c r="DQ108" s="4">
        <f t="shared" si="29"/>
        <v>136029</v>
      </c>
      <c r="DR108" s="4">
        <f t="shared" si="30"/>
        <v>0</v>
      </c>
      <c r="DS108" s="4">
        <f t="shared" si="37"/>
        <v>0</v>
      </c>
      <c r="DT108" s="4">
        <f t="shared" si="31"/>
        <v>88329</v>
      </c>
      <c r="DU108" s="4">
        <f t="shared" si="32"/>
        <v>55922</v>
      </c>
      <c r="DV108" s="4">
        <f t="shared" si="33"/>
        <v>173818</v>
      </c>
      <c r="DW108" s="9">
        <f>DV108/DZ108</f>
        <v>0.56800298023632756</v>
      </c>
      <c r="DX108" s="4">
        <f t="shared" si="34"/>
        <v>119000</v>
      </c>
      <c r="DY108" s="4">
        <f t="shared" si="35"/>
        <v>13198</v>
      </c>
      <c r="DZ108" s="4">
        <f t="shared" si="36"/>
        <v>306016</v>
      </c>
      <c r="EA108" s="4">
        <f>SUM(DN108:DY108)</f>
        <v>5370653.5680029802</v>
      </c>
      <c r="EB108" s="4"/>
      <c r="EC108" s="4">
        <f>SUM(DN108,DR108:DT108)</f>
        <v>3521858</v>
      </c>
      <c r="ED108" s="4">
        <f>EC108/E108</f>
        <v>11739.526666666667</v>
      </c>
      <c r="EE108" s="4"/>
      <c r="EF108" s="4"/>
    </row>
    <row r="109" spans="1:136" x14ac:dyDescent="0.2">
      <c r="A109" s="7">
        <v>327</v>
      </c>
      <c r="B109" s="6" t="s">
        <v>335</v>
      </c>
      <c r="C109" t="s">
        <v>351</v>
      </c>
      <c r="D109">
        <v>4</v>
      </c>
      <c r="E109" s="10">
        <v>489</v>
      </c>
      <c r="F109" s="9">
        <v>0.624</v>
      </c>
      <c r="G109">
        <v>305</v>
      </c>
      <c r="H109" s="4">
        <v>195277</v>
      </c>
      <c r="I109" s="4">
        <v>112569</v>
      </c>
      <c r="J109" s="4">
        <v>187835</v>
      </c>
      <c r="K109" s="4"/>
      <c r="L109" s="4"/>
      <c r="M109" s="4">
        <v>90879</v>
      </c>
      <c r="N109" s="4">
        <v>67876</v>
      </c>
      <c r="O109" s="4">
        <v>60767</v>
      </c>
      <c r="P109" s="4"/>
      <c r="Q109" s="4"/>
      <c r="R109" s="4"/>
      <c r="S109" s="4">
        <v>78183</v>
      </c>
      <c r="T109" s="4">
        <v>60194</v>
      </c>
      <c r="U109" s="4">
        <v>101190</v>
      </c>
      <c r="V109" s="4">
        <v>112569</v>
      </c>
      <c r="W109" s="49">
        <v>506561</v>
      </c>
      <c r="X109" s="4"/>
      <c r="Y109" s="4">
        <v>337707</v>
      </c>
      <c r="Z109" s="4">
        <v>112569</v>
      </c>
      <c r="AA109" s="4">
        <v>337707</v>
      </c>
      <c r="AB109" s="4">
        <v>262416</v>
      </c>
      <c r="AC109" s="4">
        <v>149952</v>
      </c>
      <c r="AD109" s="4">
        <v>2251380</v>
      </c>
      <c r="AE109" s="4"/>
      <c r="AF109" s="4">
        <v>112569</v>
      </c>
      <c r="AG109" s="4">
        <v>450276</v>
      </c>
      <c r="AH109" s="4">
        <v>787983</v>
      </c>
      <c r="AI109" s="4">
        <v>74976</v>
      </c>
      <c r="AJ109" s="4">
        <v>110030</v>
      </c>
      <c r="AK109" s="4"/>
      <c r="AL109" s="4">
        <v>1463397</v>
      </c>
      <c r="AM109" s="4"/>
      <c r="AN109" s="4"/>
      <c r="AO109" s="4">
        <v>337707</v>
      </c>
      <c r="AP109" s="4"/>
      <c r="AQ109" s="4">
        <v>54400</v>
      </c>
      <c r="AR109" s="4">
        <v>54400</v>
      </c>
      <c r="AS109" s="4">
        <v>10200</v>
      </c>
      <c r="AT109" s="4"/>
      <c r="AU109" s="4"/>
      <c r="AV109" s="4"/>
      <c r="AW109" s="4">
        <v>218204</v>
      </c>
      <c r="AX109" s="4">
        <v>3526</v>
      </c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>
        <v>111844</v>
      </c>
      <c r="BV109" s="4"/>
      <c r="BW109" s="4"/>
      <c r="BX109" s="4"/>
      <c r="BY109" s="4">
        <v>6105</v>
      </c>
      <c r="BZ109" s="4">
        <v>2812</v>
      </c>
      <c r="CA109" s="4">
        <v>2445</v>
      </c>
      <c r="CB109" s="4">
        <v>2445</v>
      </c>
      <c r="CC109" s="4">
        <v>2812</v>
      </c>
      <c r="CD109" s="4">
        <v>9780</v>
      </c>
      <c r="CE109" s="4"/>
      <c r="CF109" s="4"/>
      <c r="CG109" s="4"/>
      <c r="CH109" s="4"/>
      <c r="CI109" s="4"/>
      <c r="CJ109" s="4"/>
      <c r="CK109" s="4"/>
      <c r="CL109" s="4"/>
      <c r="CM109" s="4">
        <v>48900</v>
      </c>
      <c r="CN109" s="4">
        <v>134638</v>
      </c>
      <c r="CO109" s="4">
        <v>4652</v>
      </c>
      <c r="CP109" s="4"/>
      <c r="CQ109" s="4"/>
      <c r="CR109" s="4"/>
      <c r="CS109" s="4"/>
      <c r="CT109" s="4"/>
      <c r="CU109" s="4">
        <v>26675</v>
      </c>
      <c r="CV109" s="4"/>
      <c r="CW109" s="4">
        <v>260048</v>
      </c>
      <c r="CX109" s="4"/>
      <c r="CY109" s="4"/>
      <c r="CZ109" s="4"/>
      <c r="DA109" s="4"/>
      <c r="DB109" s="4"/>
      <c r="DC109" s="4"/>
      <c r="DD109" s="4"/>
      <c r="DE109" s="4">
        <v>15</v>
      </c>
      <c r="DF109" s="4">
        <f t="shared" si="20"/>
        <v>9316455</v>
      </c>
      <c r="DG109" s="4">
        <f t="shared" si="21"/>
        <v>9316470</v>
      </c>
      <c r="DH109" s="4">
        <f t="shared" si="22"/>
        <v>4881979</v>
      </c>
      <c r="DI109" s="4">
        <f>VLOOKUP(A109,'[1]Combined_Merged google doc'!$B$2:$S$119,18,FALSE)</f>
        <v>712480</v>
      </c>
      <c r="DJ109" s="4">
        <f t="shared" si="23"/>
        <v>119000</v>
      </c>
      <c r="DK109" s="4">
        <f t="shared" si="24"/>
        <v>32780</v>
      </c>
      <c r="DL109" s="4">
        <f t="shared" si="25"/>
        <v>560700</v>
      </c>
      <c r="DM109" s="9">
        <f t="shared" si="26"/>
        <v>0.78696945879182578</v>
      </c>
      <c r="DN109" s="4">
        <f>SUM(H109:Q109,S109:W109,Y109:AD109,AU109,AZ109:BA109,BK109:BL109,BP109:BQ109,BS109:BT109,BV109:BW109,BZ109:CD109,CF109,CH109:CO109,CR109:CT109,CV109,CX109:DD109)-DL109</f>
        <v>4673415</v>
      </c>
      <c r="DO109" s="4">
        <f t="shared" si="27"/>
        <v>1535834</v>
      </c>
      <c r="DP109" s="4">
        <f t="shared" si="28"/>
        <v>1801104</v>
      </c>
      <c r="DQ109" s="4">
        <f t="shared" si="29"/>
        <v>221730</v>
      </c>
      <c r="DR109" s="4">
        <f t="shared" si="30"/>
        <v>0</v>
      </c>
      <c r="DS109" s="4">
        <f t="shared" si="37"/>
        <v>0</v>
      </c>
      <c r="DT109" s="4">
        <f t="shared" si="31"/>
        <v>260048</v>
      </c>
      <c r="DU109" s="4">
        <f t="shared" si="32"/>
        <v>111844</v>
      </c>
      <c r="DV109" s="4">
        <f t="shared" si="33"/>
        <v>560700</v>
      </c>
      <c r="DW109" s="9">
        <f>DV109/DZ109</f>
        <v>0.78696945879182578</v>
      </c>
      <c r="DX109" s="4">
        <f t="shared" si="34"/>
        <v>119000</v>
      </c>
      <c r="DY109" s="4">
        <f t="shared" si="35"/>
        <v>32780</v>
      </c>
      <c r="DZ109" s="4">
        <f t="shared" si="36"/>
        <v>712480</v>
      </c>
      <c r="EA109" s="4">
        <f>SUM(DN109:DY109)</f>
        <v>9316455.7869694587</v>
      </c>
      <c r="EB109" s="4"/>
      <c r="EC109" s="4">
        <f>SUM(DN109,DR109:DT109)</f>
        <v>4933463</v>
      </c>
      <c r="ED109" s="4">
        <f>EC109/E109</f>
        <v>10088.881390593047</v>
      </c>
      <c r="EE109" s="4"/>
      <c r="EF109" s="4"/>
    </row>
    <row r="110" spans="1:136" x14ac:dyDescent="0.2">
      <c r="A110" s="7">
        <v>328</v>
      </c>
      <c r="B110" s="6" t="s">
        <v>336</v>
      </c>
      <c r="C110" t="s">
        <v>351</v>
      </c>
      <c r="D110">
        <v>1</v>
      </c>
      <c r="E110" s="10">
        <v>549</v>
      </c>
      <c r="F110" s="9">
        <v>0.53600000000000003</v>
      </c>
      <c r="G110">
        <v>294</v>
      </c>
      <c r="H110" s="4">
        <v>195277</v>
      </c>
      <c r="I110" s="4">
        <v>112569</v>
      </c>
      <c r="J110" s="4">
        <v>219141</v>
      </c>
      <c r="K110" s="4"/>
      <c r="L110" s="4"/>
      <c r="M110" s="4">
        <v>90879</v>
      </c>
      <c r="N110" s="4">
        <v>67876</v>
      </c>
      <c r="O110" s="4">
        <v>70895</v>
      </c>
      <c r="P110" s="4"/>
      <c r="Q110" s="4"/>
      <c r="R110" s="4"/>
      <c r="S110" s="4">
        <v>78183</v>
      </c>
      <c r="T110" s="4">
        <v>60194</v>
      </c>
      <c r="U110" s="4">
        <v>151785</v>
      </c>
      <c r="V110" s="4">
        <v>112569</v>
      </c>
      <c r="W110" s="49">
        <v>506561</v>
      </c>
      <c r="X110" s="4"/>
      <c r="Y110" s="4"/>
      <c r="Z110" s="4">
        <v>450276</v>
      </c>
      <c r="AA110" s="4"/>
      <c r="AB110" s="4">
        <v>149952</v>
      </c>
      <c r="AC110" s="4">
        <v>149952</v>
      </c>
      <c r="AD110" s="4">
        <v>2589087</v>
      </c>
      <c r="AE110" s="4"/>
      <c r="AF110" s="4">
        <v>112569</v>
      </c>
      <c r="AG110" s="4">
        <v>225138</v>
      </c>
      <c r="AH110" s="4">
        <v>1013121</v>
      </c>
      <c r="AI110" s="4">
        <v>149952</v>
      </c>
      <c r="AJ110" s="4"/>
      <c r="AK110" s="4"/>
      <c r="AL110" s="4">
        <v>1688535</v>
      </c>
      <c r="AM110" s="4"/>
      <c r="AN110" s="4">
        <v>37488</v>
      </c>
      <c r="AO110" s="4">
        <v>337707</v>
      </c>
      <c r="AP110" s="4"/>
      <c r="AQ110" s="4"/>
      <c r="AR110" s="4"/>
      <c r="AS110" s="4"/>
      <c r="AT110" s="4"/>
      <c r="AU110" s="4"/>
      <c r="AV110" s="4"/>
      <c r="AW110" s="4">
        <v>244976</v>
      </c>
      <c r="AX110" s="4">
        <v>3958</v>
      </c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>
        <v>111844</v>
      </c>
      <c r="BV110" s="4"/>
      <c r="BW110" s="4"/>
      <c r="BX110" s="4"/>
      <c r="BY110" s="4">
        <v>5875</v>
      </c>
      <c r="BZ110" s="4">
        <v>3157</v>
      </c>
      <c r="CA110" s="4">
        <v>2745</v>
      </c>
      <c r="CB110" s="4">
        <v>2745</v>
      </c>
      <c r="CC110" s="4">
        <v>3157</v>
      </c>
      <c r="CD110" s="4">
        <v>10980</v>
      </c>
      <c r="CE110" s="4"/>
      <c r="CF110" s="4"/>
      <c r="CG110" s="4"/>
      <c r="CH110" s="4"/>
      <c r="CI110" s="4"/>
      <c r="CJ110" s="4"/>
      <c r="CK110" s="4"/>
      <c r="CL110" s="4"/>
      <c r="CM110" s="4">
        <v>54900</v>
      </c>
      <c r="CN110" s="4">
        <v>137973</v>
      </c>
      <c r="CO110" s="4">
        <v>5362</v>
      </c>
      <c r="CP110" s="4"/>
      <c r="CQ110" s="4"/>
      <c r="CR110" s="4"/>
      <c r="CS110" s="4"/>
      <c r="CT110" s="4"/>
      <c r="CU110" s="4">
        <v>33150</v>
      </c>
      <c r="CV110" s="4"/>
      <c r="CW110" s="4"/>
      <c r="CX110" s="4">
        <v>112569</v>
      </c>
      <c r="CY110" s="4"/>
      <c r="CZ110" s="4"/>
      <c r="DA110" s="4"/>
      <c r="DB110" s="4"/>
      <c r="DC110" s="4"/>
      <c r="DD110" s="4"/>
      <c r="DE110" s="4">
        <v>112583</v>
      </c>
      <c r="DF110" s="4">
        <f t="shared" si="20"/>
        <v>9303097</v>
      </c>
      <c r="DG110" s="4">
        <f t="shared" si="21"/>
        <v>9415680</v>
      </c>
      <c r="DH110" s="4">
        <f t="shared" si="22"/>
        <v>4823484</v>
      </c>
      <c r="DI110" s="4">
        <f>VLOOKUP(A110,'[1]Combined_Merged google doc'!$B$2:$S$119,18,FALSE)</f>
        <v>686784</v>
      </c>
      <c r="DJ110" s="4">
        <f t="shared" si="23"/>
        <v>0</v>
      </c>
      <c r="DK110" s="4">
        <f t="shared" si="24"/>
        <v>39025</v>
      </c>
      <c r="DL110" s="4">
        <f t="shared" si="25"/>
        <v>647759</v>
      </c>
      <c r="DM110" s="9">
        <f t="shared" si="26"/>
        <v>0.9431771852576647</v>
      </c>
      <c r="DN110" s="4">
        <f>SUM(H110:Q110,S110:W110,Y110:AD110,AU110,AZ110:BA110,BK110:BL110,BP110:BQ110,BS110:BT110,BV110:BW110,BZ110:CD110,CF110,CH110:CO110,CR110:CT110,CV110,CX110:DD110)-DL110</f>
        <v>4691025</v>
      </c>
      <c r="DO110" s="4">
        <f t="shared" si="27"/>
        <v>1500780</v>
      </c>
      <c r="DP110" s="4">
        <f t="shared" si="28"/>
        <v>2063730</v>
      </c>
      <c r="DQ110" s="4">
        <f t="shared" si="29"/>
        <v>248934</v>
      </c>
      <c r="DR110" s="4">
        <f t="shared" si="30"/>
        <v>0</v>
      </c>
      <c r="DS110" s="4">
        <f t="shared" si="37"/>
        <v>0</v>
      </c>
      <c r="DT110" s="4">
        <f t="shared" si="31"/>
        <v>0</v>
      </c>
      <c r="DU110" s="4">
        <f t="shared" si="32"/>
        <v>111844</v>
      </c>
      <c r="DV110" s="4">
        <f t="shared" si="33"/>
        <v>647759</v>
      </c>
      <c r="DW110" s="9">
        <f>DV110/DZ110</f>
        <v>0.9431771852576647</v>
      </c>
      <c r="DX110" s="4">
        <f t="shared" si="34"/>
        <v>0</v>
      </c>
      <c r="DY110" s="4">
        <f t="shared" si="35"/>
        <v>39025</v>
      </c>
      <c r="DZ110" s="4">
        <f t="shared" si="36"/>
        <v>686784</v>
      </c>
      <c r="EA110" s="4">
        <f>SUM(DN110:DY110)</f>
        <v>9303097.943177186</v>
      </c>
      <c r="EB110" s="4"/>
      <c r="EC110" s="4">
        <f>SUM(DN110,DR110:DT110)</f>
        <v>4691025</v>
      </c>
      <c r="ED110" s="4">
        <f>EC110/E110</f>
        <v>8544.6721311475412</v>
      </c>
      <c r="EE110" s="4"/>
      <c r="EF110" s="4"/>
    </row>
    <row r="111" spans="1:136" x14ac:dyDescent="0.2">
      <c r="A111" s="7">
        <v>329</v>
      </c>
      <c r="B111" s="6" t="s">
        <v>337</v>
      </c>
      <c r="C111" t="s">
        <v>351</v>
      </c>
      <c r="D111">
        <v>8</v>
      </c>
      <c r="E111" s="10">
        <v>489</v>
      </c>
      <c r="F111" s="9">
        <v>0.78900000000000003</v>
      </c>
      <c r="G111">
        <v>386</v>
      </c>
      <c r="H111" s="4">
        <v>195277</v>
      </c>
      <c r="I111" s="4">
        <v>112569</v>
      </c>
      <c r="J111" s="4">
        <v>187835</v>
      </c>
      <c r="K111" s="4"/>
      <c r="L111" s="4"/>
      <c r="M111" s="4">
        <v>90879</v>
      </c>
      <c r="N111" s="4">
        <v>67876</v>
      </c>
      <c r="O111" s="4">
        <v>60767</v>
      </c>
      <c r="P111" s="4"/>
      <c r="Q111" s="4"/>
      <c r="R111" s="4"/>
      <c r="S111" s="4">
        <v>78183</v>
      </c>
      <c r="T111" s="4">
        <v>60194</v>
      </c>
      <c r="U111" s="4">
        <v>101190</v>
      </c>
      <c r="V111" s="4">
        <v>112569</v>
      </c>
      <c r="W111" s="49">
        <f>562845-X111</f>
        <v>506561</v>
      </c>
      <c r="X111" s="4">
        <v>56284</v>
      </c>
      <c r="Y111" s="4">
        <v>225138</v>
      </c>
      <c r="Z111" s="4">
        <v>112569</v>
      </c>
      <c r="AA111" s="4">
        <v>225138</v>
      </c>
      <c r="AB111" s="4">
        <v>187440</v>
      </c>
      <c r="AC111" s="4">
        <v>112464</v>
      </c>
      <c r="AD111" s="4">
        <v>2026242</v>
      </c>
      <c r="AE111" s="4"/>
      <c r="AF111" s="4">
        <v>112569</v>
      </c>
      <c r="AG111" s="4">
        <v>225138</v>
      </c>
      <c r="AH111" s="4">
        <v>900552</v>
      </c>
      <c r="AI111" s="4">
        <v>149952</v>
      </c>
      <c r="AJ111" s="4"/>
      <c r="AK111" s="4"/>
      <c r="AL111" s="4"/>
      <c r="AM111" s="4">
        <v>10131</v>
      </c>
      <c r="AN111" s="4"/>
      <c r="AO111" s="4"/>
      <c r="AP111" s="4"/>
      <c r="AQ111" s="4">
        <v>40800</v>
      </c>
      <c r="AR111" s="4">
        <v>40800</v>
      </c>
      <c r="AS111" s="4">
        <v>10200</v>
      </c>
      <c r="AT111" s="4"/>
      <c r="AU111" s="4"/>
      <c r="AV111" s="4"/>
      <c r="AW111" s="4">
        <v>218205</v>
      </c>
      <c r="AX111" s="4">
        <v>3526</v>
      </c>
      <c r="AY111" s="4"/>
      <c r="AZ111" s="4">
        <v>117087</v>
      </c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>
        <v>132202</v>
      </c>
      <c r="BV111" s="4"/>
      <c r="BW111" s="4"/>
      <c r="BX111" s="4"/>
      <c r="BY111" s="4">
        <v>15481</v>
      </c>
      <c r="BZ111" s="4">
        <v>2812</v>
      </c>
      <c r="CA111" s="4">
        <v>2445</v>
      </c>
      <c r="CB111" s="4">
        <v>2445</v>
      </c>
      <c r="CC111" s="4">
        <v>2812</v>
      </c>
      <c r="CD111" s="4">
        <v>9780</v>
      </c>
      <c r="CE111" s="4"/>
      <c r="CF111" s="4"/>
      <c r="CG111" s="4"/>
      <c r="CH111" s="4"/>
      <c r="CI111" s="4"/>
      <c r="CJ111" s="4"/>
      <c r="CK111" s="4"/>
      <c r="CL111" s="4"/>
      <c r="CM111" s="4">
        <v>48900</v>
      </c>
      <c r="CN111" s="4">
        <v>97159</v>
      </c>
      <c r="CO111" s="4">
        <v>6815</v>
      </c>
      <c r="CP111" s="4"/>
      <c r="CQ111" s="4"/>
      <c r="CR111" s="4"/>
      <c r="CS111" s="4">
        <v>21955</v>
      </c>
      <c r="CT111" s="4"/>
      <c r="CU111" s="4">
        <v>47625</v>
      </c>
      <c r="CV111" s="4"/>
      <c r="CW111" s="4"/>
      <c r="CX111" s="4"/>
      <c r="CY111" s="4"/>
      <c r="CZ111" s="4"/>
      <c r="DA111" s="4"/>
      <c r="DB111" s="4"/>
      <c r="DC111" s="4"/>
      <c r="DD111" s="4"/>
      <c r="DE111" s="4">
        <v>13971</v>
      </c>
      <c r="DF111" s="4">
        <f t="shared" si="20"/>
        <v>6738566</v>
      </c>
      <c r="DG111" s="4">
        <f t="shared" si="21"/>
        <v>6752537</v>
      </c>
      <c r="DH111" s="4">
        <f t="shared" si="22"/>
        <v>4283923</v>
      </c>
      <c r="DI111" s="4">
        <f>VLOOKUP(A111,'[1]Combined_Merged google doc'!$B$2:$S$119,18,FALSE)</f>
        <v>904032</v>
      </c>
      <c r="DJ111" s="4">
        <f t="shared" si="23"/>
        <v>91800</v>
      </c>
      <c r="DK111" s="4">
        <f t="shared" si="24"/>
        <v>119390</v>
      </c>
      <c r="DL111" s="4">
        <f t="shared" si="25"/>
        <v>692842</v>
      </c>
      <c r="DM111" s="9">
        <f t="shared" si="26"/>
        <v>0.76639101270751475</v>
      </c>
      <c r="DN111" s="4">
        <f>SUM(H111:Q111,S111:W111,Y111:AD111,AU111,AZ111:BA111,BK111:BL111,BP111:BQ111,BS111:BT111,BV111:BW111,BZ111:CD111,CF111,CH111:CO111,CR111:CT111,CV111,CX111:DD111)-DL111</f>
        <v>4082259</v>
      </c>
      <c r="DO111" s="4">
        <f t="shared" si="27"/>
        <v>1388211</v>
      </c>
      <c r="DP111" s="4">
        <f t="shared" si="28"/>
        <v>10131</v>
      </c>
      <c r="DQ111" s="4">
        <f t="shared" si="29"/>
        <v>221731</v>
      </c>
      <c r="DR111" s="4">
        <f t="shared" si="30"/>
        <v>0</v>
      </c>
      <c r="DS111" s="4">
        <f t="shared" si="37"/>
        <v>0</v>
      </c>
      <c r="DT111" s="4">
        <f t="shared" si="31"/>
        <v>0</v>
      </c>
      <c r="DU111" s="4">
        <f t="shared" si="32"/>
        <v>132202</v>
      </c>
      <c r="DV111" s="4">
        <f t="shared" si="33"/>
        <v>692842</v>
      </c>
      <c r="DW111" s="9">
        <f>DV111/DZ111</f>
        <v>0.76639101270751475</v>
      </c>
      <c r="DX111" s="4">
        <f t="shared" si="34"/>
        <v>91800</v>
      </c>
      <c r="DY111" s="4">
        <f t="shared" si="35"/>
        <v>119390</v>
      </c>
      <c r="DZ111" s="4">
        <f t="shared" si="36"/>
        <v>904032</v>
      </c>
      <c r="EA111" s="4">
        <f>SUM(DN111:DY111)</f>
        <v>6738566.7663910128</v>
      </c>
      <c r="EB111" s="4"/>
      <c r="EC111" s="4">
        <f>SUM(DN111,DR111:DT111)</f>
        <v>4082259</v>
      </c>
      <c r="ED111" s="4">
        <f>EC111/E111</f>
        <v>8348.1779141104289</v>
      </c>
      <c r="EE111" s="4"/>
      <c r="EF111" s="4"/>
    </row>
    <row r="112" spans="1:136" x14ac:dyDescent="0.2">
      <c r="A112" s="7">
        <v>330</v>
      </c>
      <c r="B112" s="6" t="s">
        <v>338</v>
      </c>
      <c r="C112" t="s">
        <v>351</v>
      </c>
      <c r="D112">
        <v>6</v>
      </c>
      <c r="E112" s="10">
        <v>547</v>
      </c>
      <c r="F112" s="9">
        <v>0.38400000000000001</v>
      </c>
      <c r="G112">
        <v>210</v>
      </c>
      <c r="H112" s="4">
        <v>195277</v>
      </c>
      <c r="I112" s="4">
        <v>112569</v>
      </c>
      <c r="J112" s="4">
        <v>219141</v>
      </c>
      <c r="K112" s="4"/>
      <c r="L112" s="4"/>
      <c r="M112" s="4">
        <v>90879</v>
      </c>
      <c r="N112" s="4">
        <v>67876</v>
      </c>
      <c r="O112" s="4">
        <v>70895</v>
      </c>
      <c r="P112" s="4"/>
      <c r="Q112" s="4"/>
      <c r="R112" s="4"/>
      <c r="S112" s="4">
        <v>78183</v>
      </c>
      <c r="T112" s="4">
        <v>60194</v>
      </c>
      <c r="U112" s="4">
        <v>151785</v>
      </c>
      <c r="V112" s="4">
        <v>112569</v>
      </c>
      <c r="W112" s="49">
        <v>506561</v>
      </c>
      <c r="X112" s="4"/>
      <c r="Y112" s="4">
        <v>450276</v>
      </c>
      <c r="Z112" s="4"/>
      <c r="AA112" s="4">
        <v>450276</v>
      </c>
      <c r="AB112" s="4">
        <v>299904</v>
      </c>
      <c r="AC112" s="4">
        <v>149952</v>
      </c>
      <c r="AD112" s="4">
        <v>2476518</v>
      </c>
      <c r="AE112" s="4"/>
      <c r="AF112" s="4">
        <v>112569</v>
      </c>
      <c r="AG112" s="4">
        <v>225138</v>
      </c>
      <c r="AH112" s="4">
        <v>1013121</v>
      </c>
      <c r="AI112" s="4">
        <v>262416</v>
      </c>
      <c r="AJ112" s="4"/>
      <c r="AK112" s="4"/>
      <c r="AL112" s="4">
        <v>112569</v>
      </c>
      <c r="AM112" s="4"/>
      <c r="AN112" s="4"/>
      <c r="AO112" s="4"/>
      <c r="AP112" s="4"/>
      <c r="AQ112" s="4">
        <v>34000</v>
      </c>
      <c r="AR112" s="4">
        <v>34000</v>
      </c>
      <c r="AS112" s="4">
        <v>10200</v>
      </c>
      <c r="AT112" s="4"/>
      <c r="AU112" s="4"/>
      <c r="AV112" s="4"/>
      <c r="AW112" s="4">
        <v>244084</v>
      </c>
      <c r="AX112" s="4">
        <v>3944</v>
      </c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>
        <v>111844</v>
      </c>
      <c r="BV112" s="4"/>
      <c r="BW112" s="4"/>
      <c r="BX112" s="4"/>
      <c r="BY112" s="4">
        <v>4209</v>
      </c>
      <c r="BZ112" s="4">
        <v>3145</v>
      </c>
      <c r="CA112" s="4">
        <v>2735</v>
      </c>
      <c r="CB112" s="4">
        <v>2735</v>
      </c>
      <c r="CC112" s="4">
        <v>3145</v>
      </c>
      <c r="CD112" s="4">
        <v>10940</v>
      </c>
      <c r="CE112" s="4"/>
      <c r="CF112" s="4"/>
      <c r="CG112" s="4"/>
      <c r="CH112" s="4"/>
      <c r="CI112" s="4"/>
      <c r="CJ112" s="4"/>
      <c r="CK112" s="4"/>
      <c r="CL112" s="4"/>
      <c r="CM112" s="4">
        <v>54700</v>
      </c>
      <c r="CN112" s="4">
        <v>116221</v>
      </c>
      <c r="CO112" s="4">
        <v>5831</v>
      </c>
      <c r="CP112" s="4"/>
      <c r="CQ112" s="4"/>
      <c r="CR112" s="4">
        <v>13859</v>
      </c>
      <c r="CS112" s="4"/>
      <c r="CT112" s="4"/>
      <c r="CU112" s="4">
        <v>14575</v>
      </c>
      <c r="CV112" s="4"/>
      <c r="CW112" s="4"/>
      <c r="CX112" s="4"/>
      <c r="CY112" s="4"/>
      <c r="CZ112" s="4"/>
      <c r="DA112" s="4"/>
      <c r="DB112" s="4"/>
      <c r="DC112" s="4"/>
      <c r="DD112" s="4"/>
      <c r="DE112" s="4">
        <v>-13849</v>
      </c>
      <c r="DF112" s="4">
        <f t="shared" si="20"/>
        <v>7888835</v>
      </c>
      <c r="DG112" s="4">
        <f t="shared" si="21"/>
        <v>7874986</v>
      </c>
      <c r="DH112" s="4">
        <f t="shared" si="22"/>
        <v>5289576</v>
      </c>
      <c r="DI112" s="4">
        <f>VLOOKUP(A112,'[1]Combined_Merged google doc'!$B$2:$S$119,18,FALSE)</f>
        <v>490560</v>
      </c>
      <c r="DJ112" s="4">
        <f t="shared" si="23"/>
        <v>78200</v>
      </c>
      <c r="DK112" s="4">
        <f t="shared" si="24"/>
        <v>18784</v>
      </c>
      <c r="DL112" s="4">
        <f t="shared" si="25"/>
        <v>393576</v>
      </c>
      <c r="DM112" s="9">
        <f t="shared" si="26"/>
        <v>0.80229941291585127</v>
      </c>
      <c r="DN112" s="4">
        <f>SUM(H112:Q112,S112:W112,Y112:AD112,AU112,AZ112:BA112,BK112:BL112,BP112:BQ112,BS112:BT112,BV112:BW112,BZ112:CD112,CF112,CH112:CO112,CR112:CT112,CV112,CX112:DD112)-DL112</f>
        <v>5312590</v>
      </c>
      <c r="DO112" s="4">
        <f t="shared" si="27"/>
        <v>1613244</v>
      </c>
      <c r="DP112" s="4">
        <f t="shared" si="28"/>
        <v>112569</v>
      </c>
      <c r="DQ112" s="4">
        <f t="shared" si="29"/>
        <v>248028</v>
      </c>
      <c r="DR112" s="4">
        <f t="shared" si="30"/>
        <v>0</v>
      </c>
      <c r="DS112" s="4">
        <f t="shared" si="37"/>
        <v>0</v>
      </c>
      <c r="DT112" s="4">
        <f t="shared" si="31"/>
        <v>0</v>
      </c>
      <c r="DU112" s="4">
        <f t="shared" si="32"/>
        <v>111844</v>
      </c>
      <c r="DV112" s="4">
        <f t="shared" si="33"/>
        <v>393576</v>
      </c>
      <c r="DW112" s="9">
        <f>DV112/DZ112</f>
        <v>0.80229941291585127</v>
      </c>
      <c r="DX112" s="4">
        <f t="shared" si="34"/>
        <v>78200</v>
      </c>
      <c r="DY112" s="4">
        <f t="shared" si="35"/>
        <v>18784</v>
      </c>
      <c r="DZ112" s="4">
        <f t="shared" si="36"/>
        <v>490560</v>
      </c>
      <c r="EA112" s="4">
        <f>SUM(DN112:DY112)</f>
        <v>7888835.8022994129</v>
      </c>
      <c r="EB112" s="4"/>
      <c r="EC112" s="4">
        <f>SUM(DN112,DR112:DT112)</f>
        <v>5312590</v>
      </c>
      <c r="ED112" s="4">
        <f>EC112/E112</f>
        <v>9712.2303473491775</v>
      </c>
      <c r="EE112" s="4"/>
      <c r="EF112" s="4"/>
    </row>
    <row r="113" spans="1:136" x14ac:dyDescent="0.2">
      <c r="A113" s="7">
        <v>331</v>
      </c>
      <c r="B113" s="6" t="s">
        <v>339</v>
      </c>
      <c r="C113" t="s">
        <v>351</v>
      </c>
      <c r="D113">
        <v>6</v>
      </c>
      <c r="E113" s="10">
        <v>366</v>
      </c>
      <c r="F113" s="9">
        <v>0.30099999999999999</v>
      </c>
      <c r="G113">
        <v>110</v>
      </c>
      <c r="H113" s="4">
        <v>195277</v>
      </c>
      <c r="I113" s="4">
        <v>112569</v>
      </c>
      <c r="J113" s="4">
        <v>140876</v>
      </c>
      <c r="K113" s="4"/>
      <c r="L113" s="4"/>
      <c r="M113" s="4">
        <v>90879</v>
      </c>
      <c r="N113" s="4">
        <v>67876</v>
      </c>
      <c r="O113" s="4"/>
      <c r="P113" s="4"/>
      <c r="Q113" s="4"/>
      <c r="R113" s="4"/>
      <c r="S113" s="4">
        <v>78183</v>
      </c>
      <c r="T113" s="4">
        <v>60194</v>
      </c>
      <c r="U113" s="4">
        <v>101190</v>
      </c>
      <c r="V113" s="4">
        <v>112569</v>
      </c>
      <c r="W113" s="49">
        <v>337707</v>
      </c>
      <c r="X113" s="4"/>
      <c r="Y113" s="4">
        <v>225138</v>
      </c>
      <c r="Z113" s="4"/>
      <c r="AA113" s="4">
        <v>225138</v>
      </c>
      <c r="AB113" s="4">
        <v>149952</v>
      </c>
      <c r="AC113" s="4">
        <v>112464</v>
      </c>
      <c r="AD113" s="4">
        <v>1801104</v>
      </c>
      <c r="AE113" s="4"/>
      <c r="AF113" s="4">
        <v>112569</v>
      </c>
      <c r="AG113" s="4">
        <v>112569</v>
      </c>
      <c r="AH113" s="4">
        <v>450276</v>
      </c>
      <c r="AI113" s="4"/>
      <c r="AJ113" s="4">
        <v>55015</v>
      </c>
      <c r="AK113" s="4"/>
      <c r="AL113" s="4"/>
      <c r="AM113" s="4">
        <v>20262</v>
      </c>
      <c r="AN113" s="4"/>
      <c r="AO113" s="4"/>
      <c r="AP113" s="4"/>
      <c r="AQ113" s="4"/>
      <c r="AR113" s="4"/>
      <c r="AS113" s="4"/>
      <c r="AT113" s="4"/>
      <c r="AU113" s="4"/>
      <c r="AV113" s="4"/>
      <c r="AW113" s="4">
        <v>64632</v>
      </c>
      <c r="AX113" s="4">
        <v>1044</v>
      </c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>
        <v>111844</v>
      </c>
      <c r="BV113" s="4"/>
      <c r="BW113" s="4"/>
      <c r="BX113" s="4"/>
      <c r="BY113" s="4">
        <v>2195</v>
      </c>
      <c r="BZ113" s="4">
        <v>2105</v>
      </c>
      <c r="CA113" s="4">
        <v>1830</v>
      </c>
      <c r="CB113" s="4">
        <v>1830</v>
      </c>
      <c r="CC113" s="4">
        <v>2105</v>
      </c>
      <c r="CD113" s="4">
        <v>7320</v>
      </c>
      <c r="CE113" s="4"/>
      <c r="CF113" s="4"/>
      <c r="CG113" s="4"/>
      <c r="CH113" s="4"/>
      <c r="CI113" s="4"/>
      <c r="CJ113" s="4"/>
      <c r="CK113" s="4"/>
      <c r="CL113" s="4"/>
      <c r="CM113" s="4">
        <v>36600</v>
      </c>
      <c r="CN113" s="4">
        <v>73449</v>
      </c>
      <c r="CO113" s="4">
        <v>5061</v>
      </c>
      <c r="CP113" s="4"/>
      <c r="CQ113" s="4"/>
      <c r="CR113" s="4">
        <v>13859</v>
      </c>
      <c r="CS113" s="4"/>
      <c r="CT113" s="4"/>
      <c r="CU113" s="4">
        <v>3375</v>
      </c>
      <c r="CV113" s="4"/>
      <c r="CW113" s="4"/>
      <c r="CX113" s="4"/>
      <c r="CY113" s="4"/>
      <c r="CZ113" s="4"/>
      <c r="DA113" s="4"/>
      <c r="DB113" s="4"/>
      <c r="DC113" s="4"/>
      <c r="DD113" s="4"/>
      <c r="DE113" s="4">
        <v>212</v>
      </c>
      <c r="DF113" s="4">
        <f t="shared" si="20"/>
        <v>4889056</v>
      </c>
      <c r="DG113" s="4">
        <f t="shared" si="21"/>
        <v>4889268</v>
      </c>
      <c r="DH113" s="4">
        <f t="shared" si="22"/>
        <v>3589280</v>
      </c>
      <c r="DI113" s="4">
        <f>VLOOKUP(A113,'[1]Combined_Merged google doc'!$B$2:$S$119,18,FALSE)</f>
        <v>256960</v>
      </c>
      <c r="DJ113" s="4">
        <f t="shared" si="23"/>
        <v>0</v>
      </c>
      <c r="DK113" s="4">
        <f t="shared" si="24"/>
        <v>5570</v>
      </c>
      <c r="DL113" s="4">
        <f t="shared" si="25"/>
        <v>251390</v>
      </c>
      <c r="DM113" s="9">
        <f t="shared" si="26"/>
        <v>0.97832347447073476</v>
      </c>
      <c r="DN113" s="4">
        <f>SUM(H113:Q113,S113:W113,Y113:AD113,AU113,AZ113:BA113,BK113:BL113,BP113:BQ113,BS113:BT113,BV113:BW113,BZ113:CD113,CF113,CH113:CO113,CR113:CT113,CV113,CX113:DD113)-DL113</f>
        <v>3703885</v>
      </c>
      <c r="DO113" s="4">
        <f t="shared" si="27"/>
        <v>730429</v>
      </c>
      <c r="DP113" s="4">
        <f t="shared" si="28"/>
        <v>20262</v>
      </c>
      <c r="DQ113" s="4">
        <f t="shared" si="29"/>
        <v>65676</v>
      </c>
      <c r="DR113" s="4">
        <f t="shared" si="30"/>
        <v>0</v>
      </c>
      <c r="DS113" s="4">
        <f t="shared" si="37"/>
        <v>0</v>
      </c>
      <c r="DT113" s="4">
        <f t="shared" si="31"/>
        <v>0</v>
      </c>
      <c r="DU113" s="4">
        <f t="shared" si="32"/>
        <v>111844</v>
      </c>
      <c r="DV113" s="4">
        <f t="shared" si="33"/>
        <v>251390</v>
      </c>
      <c r="DW113" s="9">
        <f>DV113/DZ113</f>
        <v>0.97832347447073476</v>
      </c>
      <c r="DX113" s="4">
        <f t="shared" si="34"/>
        <v>0</v>
      </c>
      <c r="DY113" s="4">
        <f t="shared" si="35"/>
        <v>5570</v>
      </c>
      <c r="DZ113" s="4">
        <f t="shared" si="36"/>
        <v>256960</v>
      </c>
      <c r="EA113" s="4">
        <f>SUM(DN113:DY113)</f>
        <v>4889056.9783234745</v>
      </c>
      <c r="EB113" s="4"/>
      <c r="EC113" s="4">
        <f>SUM(DN113,DR113:DT113)</f>
        <v>3703885</v>
      </c>
      <c r="ED113" s="4">
        <f>EC113/E113</f>
        <v>10119.9043715847</v>
      </c>
      <c r="EE113" s="4"/>
      <c r="EF113" s="4"/>
    </row>
    <row r="114" spans="1:136" x14ac:dyDescent="0.2">
      <c r="A114" s="7">
        <v>332</v>
      </c>
      <c r="B114" s="6" t="s">
        <v>340</v>
      </c>
      <c r="C114" t="s">
        <v>354</v>
      </c>
      <c r="D114">
        <v>6</v>
      </c>
      <c r="E114" s="10">
        <v>400</v>
      </c>
      <c r="F114" s="9">
        <v>0.73299999999999998</v>
      </c>
      <c r="G114">
        <v>293</v>
      </c>
      <c r="H114" s="4">
        <v>195277</v>
      </c>
      <c r="I114" s="4">
        <v>112569</v>
      </c>
      <c r="J114" s="4">
        <v>62612</v>
      </c>
      <c r="K114" s="4">
        <v>112569</v>
      </c>
      <c r="L114" s="4"/>
      <c r="M114" s="4">
        <v>90879</v>
      </c>
      <c r="N114" s="4">
        <v>67876</v>
      </c>
      <c r="O114" s="4">
        <v>50639</v>
      </c>
      <c r="P114" s="4"/>
      <c r="Q114" s="4"/>
      <c r="R114" s="4"/>
      <c r="S114" s="4">
        <v>78183</v>
      </c>
      <c r="T114" s="4">
        <v>60194</v>
      </c>
      <c r="U114" s="4">
        <v>151785</v>
      </c>
      <c r="V114" s="4">
        <v>112569</v>
      </c>
      <c r="W114" s="49">
        <v>337707</v>
      </c>
      <c r="X114" s="4"/>
      <c r="Y114" s="4">
        <v>225138</v>
      </c>
      <c r="Z114" s="4"/>
      <c r="AA114" s="4">
        <v>225138</v>
      </c>
      <c r="AB114" s="4">
        <v>149952</v>
      </c>
      <c r="AC114" s="4">
        <v>74976</v>
      </c>
      <c r="AD114" s="4">
        <v>1789847</v>
      </c>
      <c r="AE114" s="4"/>
      <c r="AF114" s="4">
        <v>112569</v>
      </c>
      <c r="AG114" s="4">
        <v>225138</v>
      </c>
      <c r="AH114" s="4">
        <v>1125690</v>
      </c>
      <c r="AI114" s="4">
        <v>299904</v>
      </c>
      <c r="AJ114" s="4"/>
      <c r="AK114" s="4">
        <v>117087</v>
      </c>
      <c r="AL114" s="4">
        <v>112569</v>
      </c>
      <c r="AM114" s="4"/>
      <c r="AN114" s="4"/>
      <c r="AO114" s="4"/>
      <c r="AP114" s="4"/>
      <c r="AQ114" s="4">
        <v>40800</v>
      </c>
      <c r="AR114" s="4">
        <v>40800</v>
      </c>
      <c r="AS114" s="4">
        <v>10200</v>
      </c>
      <c r="AT114" s="4"/>
      <c r="AU114" s="4"/>
      <c r="AV114" s="4"/>
      <c r="AW114" s="4">
        <v>178488</v>
      </c>
      <c r="AX114" s="4">
        <v>2884</v>
      </c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>
        <v>225138</v>
      </c>
      <c r="BR114" s="4"/>
      <c r="BS114" s="4">
        <v>23000</v>
      </c>
      <c r="BT114" s="4"/>
      <c r="BU114" s="4">
        <v>244046</v>
      </c>
      <c r="BV114" s="4">
        <v>100000</v>
      </c>
      <c r="BW114" s="4"/>
      <c r="BX114" s="4"/>
      <c r="BY114" s="4">
        <v>5879</v>
      </c>
      <c r="BZ114" s="4">
        <v>2742</v>
      </c>
      <c r="CA114" s="4">
        <v>2640</v>
      </c>
      <c r="CB114" s="4">
        <v>2640</v>
      </c>
      <c r="CC114" s="4">
        <v>3036</v>
      </c>
      <c r="CD114" s="4">
        <v>8000</v>
      </c>
      <c r="CE114" s="4"/>
      <c r="CF114" s="4"/>
      <c r="CG114" s="4"/>
      <c r="CH114" s="4"/>
      <c r="CI114" s="4"/>
      <c r="CJ114" s="4"/>
      <c r="CK114" s="4"/>
      <c r="CL114" s="4"/>
      <c r="CM114" s="4">
        <v>40000</v>
      </c>
      <c r="CN114" s="4">
        <v>100078</v>
      </c>
      <c r="CO114" s="4">
        <v>5433</v>
      </c>
      <c r="CP114" s="4"/>
      <c r="CQ114" s="4"/>
      <c r="CR114" s="4"/>
      <c r="CS114" s="4"/>
      <c r="CT114" s="4"/>
      <c r="CU114" s="4">
        <v>26125</v>
      </c>
      <c r="CV114" s="4"/>
      <c r="CW114" s="4"/>
      <c r="CX114" s="4"/>
      <c r="CY114" s="4"/>
      <c r="CZ114" s="4"/>
      <c r="DA114" s="4"/>
      <c r="DB114" s="4"/>
      <c r="DC114" s="4"/>
      <c r="DD114" s="4"/>
      <c r="DE114" s="4">
        <v>5010</v>
      </c>
      <c r="DF114" s="4">
        <f t="shared" si="20"/>
        <v>6952796</v>
      </c>
      <c r="DG114" s="4">
        <f t="shared" si="21"/>
        <v>6957806</v>
      </c>
      <c r="DH114" s="4">
        <f t="shared" si="22"/>
        <v>4007886</v>
      </c>
      <c r="DI114" s="4">
        <f>VLOOKUP(A114,'[1]Combined_Merged google doc'!$B$2:$S$119,18,FALSE)</f>
        <v>686784</v>
      </c>
      <c r="DJ114" s="4">
        <f t="shared" si="23"/>
        <v>91800</v>
      </c>
      <c r="DK114" s="4">
        <f t="shared" si="24"/>
        <v>32004</v>
      </c>
      <c r="DL114" s="4">
        <f t="shared" si="25"/>
        <v>562980</v>
      </c>
      <c r="DM114" s="9">
        <f t="shared" si="26"/>
        <v>0.81973371540396978</v>
      </c>
      <c r="DN114" s="4">
        <f>SUM(H114:Q114,S114:W114,Y114:AD114,AU114,AZ114:BA114,BK114:BL114,BP114:BQ114,BS114:BT114,BV114:BW114,BZ114:CD114,CF114,CH114:CO114,CR114:CT114,CV114,CX114:DD114)-DL114</f>
        <v>3847637</v>
      </c>
      <c r="DO114" s="4">
        <f t="shared" si="27"/>
        <v>1880388</v>
      </c>
      <c r="DP114" s="4">
        <f t="shared" si="28"/>
        <v>112569</v>
      </c>
      <c r="DQ114" s="4">
        <f t="shared" si="29"/>
        <v>181372</v>
      </c>
      <c r="DR114" s="4">
        <f t="shared" si="30"/>
        <v>0</v>
      </c>
      <c r="DS114" s="4">
        <f t="shared" si="37"/>
        <v>0</v>
      </c>
      <c r="DT114" s="4">
        <f t="shared" si="31"/>
        <v>0</v>
      </c>
      <c r="DU114" s="4">
        <f t="shared" si="32"/>
        <v>244046</v>
      </c>
      <c r="DV114" s="4">
        <f t="shared" si="33"/>
        <v>562980</v>
      </c>
      <c r="DW114" s="9">
        <f>DV114/DZ114</f>
        <v>0.81973371540396978</v>
      </c>
      <c r="DX114" s="4">
        <f t="shared" si="34"/>
        <v>91800</v>
      </c>
      <c r="DY114" s="4">
        <f t="shared" si="35"/>
        <v>32004</v>
      </c>
      <c r="DZ114" s="4">
        <f t="shared" si="36"/>
        <v>686784</v>
      </c>
      <c r="EA114" s="4">
        <f>SUM(DN114:DY114)</f>
        <v>6952796.8197337156</v>
      </c>
      <c r="EB114" s="4"/>
      <c r="EC114" s="4">
        <f>SUM(DN114,DR114:DT114)</f>
        <v>3847637</v>
      </c>
      <c r="ED114" s="4">
        <f>EC114/E114</f>
        <v>9619.0925000000007</v>
      </c>
      <c r="EE114" s="4"/>
      <c r="EF114" s="4"/>
    </row>
    <row r="115" spans="1:136" x14ac:dyDescent="0.2">
      <c r="A115" s="7">
        <v>333</v>
      </c>
      <c r="B115" s="6" t="s">
        <v>341</v>
      </c>
      <c r="C115" t="s">
        <v>351</v>
      </c>
      <c r="D115">
        <v>6</v>
      </c>
      <c r="E115" s="10">
        <v>434</v>
      </c>
      <c r="F115" s="9">
        <v>0.28599999999999998</v>
      </c>
      <c r="G115">
        <v>124</v>
      </c>
      <c r="H115" s="4">
        <f>195277/2</f>
        <v>97638.5</v>
      </c>
      <c r="I115" s="4">
        <v>112569</v>
      </c>
      <c r="J115" s="4">
        <v>172182</v>
      </c>
      <c r="K115" s="4"/>
      <c r="L115" s="4"/>
      <c r="M115" s="4">
        <v>90879</v>
      </c>
      <c r="N115" s="4">
        <v>67876</v>
      </c>
      <c r="O115" s="4">
        <v>55703</v>
      </c>
      <c r="P115" s="4"/>
      <c r="Q115" s="4"/>
      <c r="R115" s="4"/>
      <c r="S115" s="4">
        <v>78183</v>
      </c>
      <c r="T115" s="4">
        <v>60194</v>
      </c>
      <c r="U115" s="4">
        <v>101190</v>
      </c>
      <c r="V115" s="4">
        <v>112569</v>
      </c>
      <c r="W115" s="49">
        <v>506561</v>
      </c>
      <c r="X115" s="4"/>
      <c r="Y115" s="4"/>
      <c r="Z115" s="4"/>
      <c r="AA115" s="4"/>
      <c r="AB115" s="4"/>
      <c r="AC115" s="4"/>
      <c r="AD115" s="4">
        <v>2251380</v>
      </c>
      <c r="AE115" s="4"/>
      <c r="AF115" s="4">
        <v>112569</v>
      </c>
      <c r="AG115" s="4">
        <v>112569</v>
      </c>
      <c r="AH115" s="4">
        <v>450276</v>
      </c>
      <c r="AI115" s="4"/>
      <c r="AJ115" s="4"/>
      <c r="AK115" s="4"/>
      <c r="AL115" s="4"/>
      <c r="AM115" s="4">
        <v>15760</v>
      </c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>
        <v>10850</v>
      </c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>
        <v>111844</v>
      </c>
      <c r="BV115" s="4"/>
      <c r="BW115" s="4"/>
      <c r="BX115" s="4"/>
      <c r="BY115" s="4">
        <v>2479</v>
      </c>
      <c r="BZ115" s="4">
        <v>2496</v>
      </c>
      <c r="CA115" s="4">
        <v>2170</v>
      </c>
      <c r="CB115" s="4">
        <v>2170</v>
      </c>
      <c r="CC115" s="4">
        <v>2496</v>
      </c>
      <c r="CD115" s="4">
        <v>8680</v>
      </c>
      <c r="CE115" s="4"/>
      <c r="CF115" s="4"/>
      <c r="CG115" s="4"/>
      <c r="CH115" s="4"/>
      <c r="CI115" s="4"/>
      <c r="CJ115" s="4"/>
      <c r="CK115" s="4"/>
      <c r="CL115" s="4"/>
      <c r="CM115" s="4">
        <v>43400</v>
      </c>
      <c r="CN115" s="4">
        <v>72375</v>
      </c>
      <c r="CO115" s="4">
        <v>5725</v>
      </c>
      <c r="CP115" s="4"/>
      <c r="CQ115" s="4"/>
      <c r="CR115" s="4"/>
      <c r="CS115" s="4"/>
      <c r="CT115" s="4"/>
      <c r="CU115" s="4">
        <v>20350</v>
      </c>
      <c r="CV115" s="4"/>
      <c r="CW115" s="4"/>
      <c r="CX115" s="4"/>
      <c r="CY115" s="4"/>
      <c r="CZ115" s="4"/>
      <c r="DA115" s="4"/>
      <c r="DB115" s="4"/>
      <c r="DC115" s="4"/>
      <c r="DD115" s="4"/>
      <c r="DE115" s="4">
        <v>-403</v>
      </c>
      <c r="DF115" s="4">
        <f t="shared" si="20"/>
        <v>4683133.5</v>
      </c>
      <c r="DG115" s="4">
        <f t="shared" si="21"/>
        <v>4682730.5</v>
      </c>
      <c r="DH115" s="4">
        <f t="shared" si="22"/>
        <v>3494300.5</v>
      </c>
      <c r="DI115" s="4">
        <f>VLOOKUP(A115,'[1]Combined_Merged google doc'!$B$2:$S$119,18,FALSE)</f>
        <v>289664</v>
      </c>
      <c r="DJ115" s="4">
        <f t="shared" si="23"/>
        <v>0</v>
      </c>
      <c r="DK115" s="4">
        <f t="shared" si="24"/>
        <v>22829</v>
      </c>
      <c r="DL115" s="4">
        <f t="shared" si="25"/>
        <v>266835</v>
      </c>
      <c r="DM115" s="9">
        <f t="shared" si="26"/>
        <v>0.9211879971277066</v>
      </c>
      <c r="DN115" s="4">
        <f>SUM(H115:Q115,S115:W115,Y115:AD115,AU115,AZ115:BA115,BK115:BL115,BP115:BQ115,BS115:BT115,BV115:BW115,BZ115:CD115,CF115,CH115:CO115,CR115:CT115,CV115,CX115:DD115)-DL115</f>
        <v>3579601.5</v>
      </c>
      <c r="DO115" s="4">
        <f t="shared" si="27"/>
        <v>675414</v>
      </c>
      <c r="DP115" s="4">
        <f t="shared" si="28"/>
        <v>15760</v>
      </c>
      <c r="DQ115" s="4">
        <f t="shared" si="29"/>
        <v>10850</v>
      </c>
      <c r="DR115" s="4">
        <f t="shared" si="30"/>
        <v>0</v>
      </c>
      <c r="DS115" s="4">
        <f t="shared" si="37"/>
        <v>0</v>
      </c>
      <c r="DT115" s="4">
        <f t="shared" si="31"/>
        <v>0</v>
      </c>
      <c r="DU115" s="4">
        <f t="shared" si="32"/>
        <v>111844</v>
      </c>
      <c r="DV115" s="4">
        <f t="shared" si="33"/>
        <v>266835</v>
      </c>
      <c r="DW115" s="9">
        <f>DV115/DZ115</f>
        <v>0.9211879971277066</v>
      </c>
      <c r="DX115" s="4">
        <f t="shared" si="34"/>
        <v>0</v>
      </c>
      <c r="DY115" s="4">
        <f t="shared" si="35"/>
        <v>22829</v>
      </c>
      <c r="DZ115" s="4">
        <f t="shared" si="36"/>
        <v>289664</v>
      </c>
      <c r="EA115" s="4">
        <f>SUM(DN115:DY115)</f>
        <v>4683134.4211879969</v>
      </c>
      <c r="EB115" s="4"/>
      <c r="EC115" s="4">
        <f>SUM(DN115,DR115:DT115)</f>
        <v>3579601.5</v>
      </c>
      <c r="ED115" s="4">
        <f>EC115/E115</f>
        <v>8247.9297235023041</v>
      </c>
      <c r="EE115" s="4"/>
      <c r="EF115" s="4"/>
    </row>
    <row r="116" spans="1:136" x14ac:dyDescent="0.2">
      <c r="A116" s="7">
        <v>336</v>
      </c>
      <c r="B116" s="6" t="s">
        <v>342</v>
      </c>
      <c r="C116" t="s">
        <v>351</v>
      </c>
      <c r="D116">
        <v>4</v>
      </c>
      <c r="E116" s="10">
        <v>366</v>
      </c>
      <c r="F116" s="9">
        <v>0.42899999999999999</v>
      </c>
      <c r="G116">
        <v>157</v>
      </c>
      <c r="H116" s="4">
        <v>195277</v>
      </c>
      <c r="I116" s="4">
        <v>112569</v>
      </c>
      <c r="J116" s="4">
        <v>140876</v>
      </c>
      <c r="K116" s="4"/>
      <c r="L116" s="4"/>
      <c r="M116" s="4">
        <v>90879</v>
      </c>
      <c r="N116" s="4">
        <v>67876</v>
      </c>
      <c r="O116" s="4"/>
      <c r="P116" s="4"/>
      <c r="Q116" s="4"/>
      <c r="R116" s="4"/>
      <c r="S116" s="4">
        <v>78183</v>
      </c>
      <c r="T116" s="4">
        <v>60194</v>
      </c>
      <c r="U116" s="4">
        <v>101190</v>
      </c>
      <c r="V116" s="4">
        <v>112569</v>
      </c>
      <c r="W116" s="49">
        <v>337707</v>
      </c>
      <c r="X116" s="4"/>
      <c r="Y116" s="4">
        <v>337707</v>
      </c>
      <c r="Z116" s="4"/>
      <c r="AA116" s="4">
        <v>337707</v>
      </c>
      <c r="AB116" s="4">
        <v>224928</v>
      </c>
      <c r="AC116" s="4">
        <v>112464</v>
      </c>
      <c r="AD116" s="4">
        <v>1632251</v>
      </c>
      <c r="AE116" s="4"/>
      <c r="AF116" s="4">
        <v>112569</v>
      </c>
      <c r="AG116" s="4">
        <v>112569</v>
      </c>
      <c r="AH116" s="4">
        <v>787983</v>
      </c>
      <c r="AI116" s="4">
        <v>187440</v>
      </c>
      <c r="AJ116" s="4"/>
      <c r="AK116" s="4"/>
      <c r="AL116" s="4">
        <v>225138</v>
      </c>
      <c r="AM116" s="4"/>
      <c r="AN116" s="4"/>
      <c r="AO116" s="4"/>
      <c r="AP116" s="4"/>
      <c r="AQ116" s="4">
        <v>40800</v>
      </c>
      <c r="AR116" s="4">
        <v>40800</v>
      </c>
      <c r="AS116" s="4">
        <v>10200</v>
      </c>
      <c r="AT116" s="4"/>
      <c r="AU116" s="4"/>
      <c r="AV116" s="4"/>
      <c r="AW116" s="4">
        <v>163320</v>
      </c>
      <c r="AX116" s="4">
        <v>2639</v>
      </c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>
        <v>111844</v>
      </c>
      <c r="BV116" s="4"/>
      <c r="BW116" s="4"/>
      <c r="BX116" s="4"/>
      <c r="BY116" s="4">
        <v>3139</v>
      </c>
      <c r="BZ116" s="4">
        <v>2105</v>
      </c>
      <c r="CA116" s="4">
        <v>1830</v>
      </c>
      <c r="CB116" s="4">
        <v>1830</v>
      </c>
      <c r="CC116" s="4">
        <v>2105</v>
      </c>
      <c r="CD116" s="4">
        <v>7320</v>
      </c>
      <c r="CE116" s="4"/>
      <c r="CF116" s="4"/>
      <c r="CG116" s="4"/>
      <c r="CH116" s="4"/>
      <c r="CI116" s="4"/>
      <c r="CJ116" s="4"/>
      <c r="CK116" s="4"/>
      <c r="CL116" s="4"/>
      <c r="CM116" s="4">
        <v>36600</v>
      </c>
      <c r="CN116" s="4">
        <v>86426</v>
      </c>
      <c r="CO116" s="4">
        <v>5274</v>
      </c>
      <c r="CP116" s="4"/>
      <c r="CQ116" s="4"/>
      <c r="CR116" s="4"/>
      <c r="CS116" s="4"/>
      <c r="CT116" s="4"/>
      <c r="CU116" s="4">
        <v>14025</v>
      </c>
      <c r="CV116" s="4"/>
      <c r="CW116" s="4"/>
      <c r="CX116" s="4"/>
      <c r="CY116" s="4"/>
      <c r="CZ116" s="4"/>
      <c r="DA116" s="4"/>
      <c r="DB116" s="4"/>
      <c r="DC116" s="4"/>
      <c r="DD116" s="4"/>
      <c r="DE116" s="4">
        <v>8</v>
      </c>
      <c r="DF116" s="4">
        <f t="shared" si="20"/>
        <v>5898333</v>
      </c>
      <c r="DG116" s="4">
        <f t="shared" si="21"/>
        <v>5898341</v>
      </c>
      <c r="DH116" s="4">
        <f t="shared" si="22"/>
        <v>3733731</v>
      </c>
      <c r="DI116" s="4">
        <f>VLOOKUP(A116,'[1]Combined_Merged google doc'!$B$2:$S$119,18,FALSE)</f>
        <v>366752</v>
      </c>
      <c r="DJ116" s="4">
        <f t="shared" si="23"/>
        <v>91800</v>
      </c>
      <c r="DK116" s="4">
        <f t="shared" si="24"/>
        <v>17164</v>
      </c>
      <c r="DL116" s="4">
        <f t="shared" si="25"/>
        <v>257788</v>
      </c>
      <c r="DM116" s="9">
        <f t="shared" si="26"/>
        <v>0.7028945990751243</v>
      </c>
      <c r="DN116" s="4">
        <f>SUM(H116:Q116,S116:W116,Y116:AD116,AU116,AZ116:BA116,BK116:BL116,BP116:BQ116,BS116:BT116,BV116:BW116,BZ116:CD116,CF116,CH116:CO116,CR116:CT116,CV116,CX116:DD116)-DL116</f>
        <v>3828079</v>
      </c>
      <c r="DO116" s="4">
        <f t="shared" si="27"/>
        <v>1200561</v>
      </c>
      <c r="DP116" s="4">
        <f t="shared" si="28"/>
        <v>225138</v>
      </c>
      <c r="DQ116" s="4">
        <f t="shared" si="29"/>
        <v>165959</v>
      </c>
      <c r="DR116" s="4">
        <f t="shared" si="30"/>
        <v>0</v>
      </c>
      <c r="DS116" s="4">
        <f t="shared" si="37"/>
        <v>0</v>
      </c>
      <c r="DT116" s="4">
        <f t="shared" si="31"/>
        <v>0</v>
      </c>
      <c r="DU116" s="4">
        <f t="shared" si="32"/>
        <v>111844</v>
      </c>
      <c r="DV116" s="4">
        <f t="shared" si="33"/>
        <v>257788</v>
      </c>
      <c r="DW116" s="9">
        <f>DV116/DZ116</f>
        <v>0.7028945990751243</v>
      </c>
      <c r="DX116" s="4">
        <f t="shared" si="34"/>
        <v>91800</v>
      </c>
      <c r="DY116" s="4">
        <f t="shared" si="35"/>
        <v>17164</v>
      </c>
      <c r="DZ116" s="4">
        <f t="shared" si="36"/>
        <v>366752</v>
      </c>
      <c r="EA116" s="4">
        <f>SUM(DN116:DY116)</f>
        <v>5898333.7028945992</v>
      </c>
      <c r="EB116" s="4"/>
      <c r="EC116" s="4">
        <f>SUM(DN116,DR116:DT116)</f>
        <v>3828079</v>
      </c>
      <c r="ED116" s="4">
        <f>EC116/E116</f>
        <v>10459.232240437159</v>
      </c>
      <c r="EE116" s="4"/>
      <c r="EF116" s="4"/>
    </row>
    <row r="117" spans="1:136" x14ac:dyDescent="0.2">
      <c r="A117" s="7">
        <v>335</v>
      </c>
      <c r="B117" s="6" t="s">
        <v>343</v>
      </c>
      <c r="C117" t="s">
        <v>354</v>
      </c>
      <c r="D117">
        <v>5</v>
      </c>
      <c r="E117" s="10">
        <v>321</v>
      </c>
      <c r="F117" s="9">
        <v>0.68799999999999994</v>
      </c>
      <c r="G117">
        <v>221</v>
      </c>
      <c r="H117" s="4">
        <v>195277</v>
      </c>
      <c r="I117" s="4">
        <v>112569</v>
      </c>
      <c r="J117" s="4">
        <v>46959</v>
      </c>
      <c r="K117" s="4">
        <v>112569</v>
      </c>
      <c r="L117" s="4"/>
      <c r="M117" s="4">
        <v>90879</v>
      </c>
      <c r="N117" s="4">
        <v>67876</v>
      </c>
      <c r="O117" s="4"/>
      <c r="P117" s="4"/>
      <c r="Q117" s="4"/>
      <c r="R117" s="4"/>
      <c r="S117" s="4">
        <v>78183</v>
      </c>
      <c r="T117" s="4">
        <v>60194</v>
      </c>
      <c r="U117" s="4">
        <v>101190</v>
      </c>
      <c r="V117" s="4">
        <v>112569</v>
      </c>
      <c r="W117" s="49">
        <f>450276-X117</f>
        <v>337707</v>
      </c>
      <c r="X117" s="4">
        <v>112569</v>
      </c>
      <c r="Y117" s="4">
        <v>225138</v>
      </c>
      <c r="Z117" s="4">
        <v>112569</v>
      </c>
      <c r="AA117" s="4">
        <v>225138</v>
      </c>
      <c r="AB117" s="4">
        <v>187440</v>
      </c>
      <c r="AC117" s="4">
        <v>74976</v>
      </c>
      <c r="AD117" s="4">
        <v>1542195</v>
      </c>
      <c r="AE117" s="4"/>
      <c r="AF117" s="4">
        <v>112569</v>
      </c>
      <c r="AG117" s="4">
        <v>112569</v>
      </c>
      <c r="AH117" s="4">
        <v>1125690</v>
      </c>
      <c r="AI117" s="4">
        <v>112464</v>
      </c>
      <c r="AJ117" s="4"/>
      <c r="AK117" s="4"/>
      <c r="AL117" s="4">
        <v>112569</v>
      </c>
      <c r="AM117" s="4"/>
      <c r="AN117" s="4"/>
      <c r="AO117" s="4"/>
      <c r="AP117" s="4"/>
      <c r="AQ117" s="4">
        <v>27200</v>
      </c>
      <c r="AR117" s="4">
        <v>27200</v>
      </c>
      <c r="AS117" s="4">
        <v>10200</v>
      </c>
      <c r="AT117" s="4"/>
      <c r="AU117" s="4"/>
      <c r="AV117" s="4"/>
      <c r="AW117" s="4">
        <v>143237</v>
      </c>
      <c r="AX117" s="4">
        <v>2314</v>
      </c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>
        <v>225138</v>
      </c>
      <c r="BR117" s="4"/>
      <c r="BS117" s="4">
        <v>23000</v>
      </c>
      <c r="BT117" s="4"/>
      <c r="BU117" s="4">
        <v>244046</v>
      </c>
      <c r="BV117" s="4">
        <v>100000</v>
      </c>
      <c r="BW117" s="4"/>
      <c r="BX117" s="4"/>
      <c r="BY117" s="4">
        <v>4420</v>
      </c>
      <c r="BZ117" s="4">
        <v>2122</v>
      </c>
      <c r="CA117" s="4">
        <v>2005</v>
      </c>
      <c r="CB117" s="4">
        <v>2005</v>
      </c>
      <c r="CC117" s="4">
        <v>2306</v>
      </c>
      <c r="CD117" s="4">
        <v>6420</v>
      </c>
      <c r="CE117" s="4"/>
      <c r="CF117" s="4"/>
      <c r="CG117" s="4"/>
      <c r="CH117" s="4"/>
      <c r="CI117" s="4"/>
      <c r="CJ117" s="4"/>
      <c r="CK117" s="4"/>
      <c r="CL117" s="4"/>
      <c r="CM117" s="4">
        <v>32100</v>
      </c>
      <c r="CN117" s="4">
        <v>92325</v>
      </c>
      <c r="CO117" s="4">
        <v>5255</v>
      </c>
      <c r="CP117" s="4"/>
      <c r="CQ117" s="4"/>
      <c r="CR117" s="4"/>
      <c r="CS117" s="4"/>
      <c r="CT117" s="4"/>
      <c r="CU117" s="4">
        <v>24050</v>
      </c>
      <c r="CV117" s="4"/>
      <c r="CW117" s="4">
        <v>87377</v>
      </c>
      <c r="CX117" s="4"/>
      <c r="CY117" s="4"/>
      <c r="CZ117" s="4"/>
      <c r="DA117" s="4"/>
      <c r="DB117" s="4"/>
      <c r="DC117" s="4"/>
      <c r="DD117" s="4"/>
      <c r="DE117" s="4">
        <v>4407</v>
      </c>
      <c r="DF117" s="4">
        <f t="shared" si="20"/>
        <v>6434578</v>
      </c>
      <c r="DG117" s="4">
        <f t="shared" si="21"/>
        <v>6438985</v>
      </c>
      <c r="DH117" s="4">
        <f t="shared" si="22"/>
        <v>3823968</v>
      </c>
      <c r="DI117" s="4">
        <f>VLOOKUP(A117,'[1]Combined_Merged google doc'!$B$2:$S$119,18,FALSE)</f>
        <v>516256</v>
      </c>
      <c r="DJ117" s="4">
        <f t="shared" si="23"/>
        <v>64600</v>
      </c>
      <c r="DK117" s="4">
        <f t="shared" si="24"/>
        <v>141039</v>
      </c>
      <c r="DL117" s="4">
        <f t="shared" si="25"/>
        <v>310617</v>
      </c>
      <c r="DM117" s="9">
        <f t="shared" si="26"/>
        <v>0.6016724260831835</v>
      </c>
      <c r="DN117" s="4">
        <f>SUM(H117:Q117,S117:W117,Y117:AD117,AU117,AZ117:BA117,BK117:BL117,BP117:BQ117,BS117:BT117,BV117:BW117,BZ117:CD117,CF117,CH117:CO117,CR117:CT117,CV117,CX117:DD117)-DL117</f>
        <v>3865487</v>
      </c>
      <c r="DO117" s="4">
        <f t="shared" si="27"/>
        <v>1463292</v>
      </c>
      <c r="DP117" s="4">
        <f t="shared" si="28"/>
        <v>112569</v>
      </c>
      <c r="DQ117" s="4">
        <f t="shared" si="29"/>
        <v>145551</v>
      </c>
      <c r="DR117" s="4">
        <f t="shared" si="30"/>
        <v>0</v>
      </c>
      <c r="DS117" s="4">
        <f t="shared" si="37"/>
        <v>0</v>
      </c>
      <c r="DT117" s="4">
        <f t="shared" si="31"/>
        <v>87377</v>
      </c>
      <c r="DU117" s="4">
        <f t="shared" si="32"/>
        <v>244046</v>
      </c>
      <c r="DV117" s="4">
        <f t="shared" si="33"/>
        <v>310617</v>
      </c>
      <c r="DW117" s="9">
        <f>DV117/DZ117</f>
        <v>0.6016724260831835</v>
      </c>
      <c r="DX117" s="4">
        <f t="shared" si="34"/>
        <v>64600</v>
      </c>
      <c r="DY117" s="4">
        <f t="shared" si="35"/>
        <v>141039</v>
      </c>
      <c r="DZ117" s="4">
        <f t="shared" si="36"/>
        <v>516256</v>
      </c>
      <c r="EA117" s="4">
        <f>SUM(DN117:DY117)</f>
        <v>6434578.6016724259</v>
      </c>
      <c r="EB117" s="4"/>
      <c r="EC117" s="4">
        <f>SUM(DN117,DR117:DT117)</f>
        <v>3952864</v>
      </c>
      <c r="ED117" s="4">
        <f>EC117/E117</f>
        <v>12314.218068535825</v>
      </c>
      <c r="EE117" s="4"/>
      <c r="EF117" s="4"/>
    </row>
    <row r="118" spans="1:136" x14ac:dyDescent="0.2">
      <c r="A118" s="7">
        <v>338</v>
      </c>
      <c r="B118" s="6" t="s">
        <v>344</v>
      </c>
      <c r="C118" t="s">
        <v>354</v>
      </c>
      <c r="D118">
        <v>4</v>
      </c>
      <c r="E118" s="10">
        <v>307</v>
      </c>
      <c r="F118" s="9">
        <v>0.56000000000000005</v>
      </c>
      <c r="G118">
        <v>172</v>
      </c>
      <c r="H118" s="4">
        <v>195277</v>
      </c>
      <c r="I118" s="4">
        <v>112569</v>
      </c>
      <c r="J118" s="4">
        <v>125223</v>
      </c>
      <c r="K118" s="4"/>
      <c r="L118" s="4"/>
      <c r="M118" s="4">
        <v>90879</v>
      </c>
      <c r="N118" s="4">
        <v>67876</v>
      </c>
      <c r="O118" s="4"/>
      <c r="P118" s="4"/>
      <c r="Q118" s="4"/>
      <c r="R118" s="4"/>
      <c r="S118" s="4">
        <v>78183</v>
      </c>
      <c r="T118" s="4">
        <v>60194</v>
      </c>
      <c r="U118" s="4">
        <v>101190</v>
      </c>
      <c r="V118" s="4">
        <v>112569</v>
      </c>
      <c r="W118" s="49">
        <v>337707</v>
      </c>
      <c r="X118" s="4"/>
      <c r="Y118" s="4">
        <v>112569</v>
      </c>
      <c r="Z118" s="4">
        <v>225138</v>
      </c>
      <c r="AA118" s="4">
        <v>112569</v>
      </c>
      <c r="AB118" s="4">
        <v>149952</v>
      </c>
      <c r="AC118" s="4">
        <v>74976</v>
      </c>
      <c r="AD118" s="4">
        <v>1350828</v>
      </c>
      <c r="AE118" s="4"/>
      <c r="AF118" s="4">
        <v>112569</v>
      </c>
      <c r="AG118" s="4">
        <v>225138</v>
      </c>
      <c r="AH118" s="4">
        <v>1238259</v>
      </c>
      <c r="AI118" s="4">
        <v>374880</v>
      </c>
      <c r="AJ118" s="4"/>
      <c r="AK118" s="4"/>
      <c r="AL118" s="4">
        <v>450276</v>
      </c>
      <c r="AM118" s="4"/>
      <c r="AN118" s="4"/>
      <c r="AO118" s="4"/>
      <c r="AP118" s="4"/>
      <c r="AQ118" s="4">
        <v>40800</v>
      </c>
      <c r="AR118" s="4">
        <v>40800</v>
      </c>
      <c r="AS118" s="4">
        <v>10200</v>
      </c>
      <c r="AT118" s="4"/>
      <c r="AU118" s="4"/>
      <c r="AV118" s="4"/>
      <c r="AW118" s="4">
        <v>96255</v>
      </c>
      <c r="AX118" s="4">
        <v>1555</v>
      </c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>
        <v>55922</v>
      </c>
      <c r="BV118" s="4"/>
      <c r="BW118" s="4"/>
      <c r="BX118" s="4"/>
      <c r="BY118" s="4">
        <v>3442</v>
      </c>
      <c r="BZ118" s="4">
        <v>1765</v>
      </c>
      <c r="CA118" s="4">
        <v>1535</v>
      </c>
      <c r="CB118" s="4">
        <v>1535</v>
      </c>
      <c r="CC118" s="4">
        <v>1765</v>
      </c>
      <c r="CD118" s="4">
        <v>6140</v>
      </c>
      <c r="CE118" s="4"/>
      <c r="CF118" s="4"/>
      <c r="CG118" s="4"/>
      <c r="CH118" s="4"/>
      <c r="CI118" s="4"/>
      <c r="CJ118" s="4"/>
      <c r="CK118" s="4"/>
      <c r="CL118" s="4"/>
      <c r="CM118" s="4">
        <v>30700</v>
      </c>
      <c r="CN118" s="4">
        <v>91309</v>
      </c>
      <c r="CO118" s="4">
        <v>4422</v>
      </c>
      <c r="CP118" s="4"/>
      <c r="CQ118" s="4"/>
      <c r="CR118" s="4"/>
      <c r="CS118" s="4"/>
      <c r="CT118" s="4"/>
      <c r="CU118" s="4">
        <v>6650</v>
      </c>
      <c r="CV118" s="4"/>
      <c r="CW118" s="4">
        <v>827811</v>
      </c>
      <c r="CX118" s="4"/>
      <c r="CY118" s="4"/>
      <c r="CZ118" s="4"/>
      <c r="DA118" s="4"/>
      <c r="DB118" s="4"/>
      <c r="DC118" s="4"/>
      <c r="DD118" s="4"/>
      <c r="DE118" s="4">
        <v>615</v>
      </c>
      <c r="DF118" s="4">
        <f t="shared" si="20"/>
        <v>6931427</v>
      </c>
      <c r="DG118" s="4">
        <f t="shared" si="21"/>
        <v>6932042</v>
      </c>
      <c r="DH118" s="4">
        <f t="shared" si="22"/>
        <v>3094734</v>
      </c>
      <c r="DI118" s="4">
        <f>VLOOKUP(A118,'[1]Combined_Merged google doc'!$B$2:$S$119,18,FALSE)</f>
        <v>401792</v>
      </c>
      <c r="DJ118" s="4">
        <f t="shared" si="23"/>
        <v>91800</v>
      </c>
      <c r="DK118" s="4">
        <f t="shared" si="24"/>
        <v>10092</v>
      </c>
      <c r="DL118" s="4">
        <f t="shared" si="25"/>
        <v>299900</v>
      </c>
      <c r="DM118" s="9">
        <f t="shared" si="26"/>
        <v>0.74640610066900281</v>
      </c>
      <c r="DN118" s="4">
        <f>SUM(H118:Q118,S118:W118,Y118:AD118,AU118,AZ118:BA118,BK118:BL118,BP118:BQ118,BS118:BT118,BV118:BW118,BZ118:CD118,CF118,CH118:CO118,CR118:CT118,CV118,CX118:DD118)-DL118</f>
        <v>3146970</v>
      </c>
      <c r="DO118" s="4">
        <f t="shared" si="27"/>
        <v>1950846</v>
      </c>
      <c r="DP118" s="4">
        <f t="shared" si="28"/>
        <v>450276</v>
      </c>
      <c r="DQ118" s="4">
        <f t="shared" si="29"/>
        <v>97810</v>
      </c>
      <c r="DR118" s="4">
        <f t="shared" si="30"/>
        <v>0</v>
      </c>
      <c r="DS118" s="4">
        <f t="shared" si="37"/>
        <v>0</v>
      </c>
      <c r="DT118" s="4">
        <f t="shared" si="31"/>
        <v>827811</v>
      </c>
      <c r="DU118" s="4">
        <f t="shared" si="32"/>
        <v>55922</v>
      </c>
      <c r="DV118" s="4">
        <f t="shared" si="33"/>
        <v>299900</v>
      </c>
      <c r="DW118" s="9">
        <f>DV118/DZ118</f>
        <v>0.74640610066900281</v>
      </c>
      <c r="DX118" s="4">
        <f t="shared" si="34"/>
        <v>91800</v>
      </c>
      <c r="DY118" s="4">
        <f t="shared" si="35"/>
        <v>10092</v>
      </c>
      <c r="DZ118" s="4">
        <f t="shared" si="36"/>
        <v>401792</v>
      </c>
      <c r="EA118" s="4">
        <f>SUM(DN118:DY118)</f>
        <v>6931427.7464061007</v>
      </c>
      <c r="EB118" s="4"/>
      <c r="EC118" s="4">
        <f>SUM(DN118,DR118:DT118)</f>
        <v>3974781</v>
      </c>
      <c r="ED118" s="4">
        <f>EC118/E118</f>
        <v>12947.169381107491</v>
      </c>
      <c r="EE118" s="4"/>
      <c r="EF118" s="4"/>
    </row>
    <row r="119" spans="1:136" x14ac:dyDescent="0.2">
      <c r="A119" s="7">
        <v>463</v>
      </c>
      <c r="B119" s="6" t="s">
        <v>345</v>
      </c>
      <c r="C119" t="s">
        <v>352</v>
      </c>
      <c r="D119">
        <v>3</v>
      </c>
      <c r="E119" s="10">
        <v>2010</v>
      </c>
      <c r="F119" s="9">
        <v>0.23200000000000001</v>
      </c>
      <c r="G119">
        <v>466</v>
      </c>
      <c r="H119" s="4">
        <v>195277</v>
      </c>
      <c r="I119" s="4">
        <v>112569</v>
      </c>
      <c r="J119" s="4">
        <v>1048744</v>
      </c>
      <c r="K119" s="4"/>
      <c r="L119" s="4">
        <v>1081608</v>
      </c>
      <c r="M119" s="4">
        <v>90879</v>
      </c>
      <c r="N119" s="4">
        <v>67876</v>
      </c>
      <c r="O119" s="4">
        <v>253195</v>
      </c>
      <c r="P119" s="4">
        <v>56854</v>
      </c>
      <c r="Q119" s="4">
        <v>69509</v>
      </c>
      <c r="R119" s="4"/>
      <c r="S119" s="4">
        <v>78183</v>
      </c>
      <c r="T119" s="4">
        <v>60194</v>
      </c>
      <c r="U119" s="4">
        <v>607140</v>
      </c>
      <c r="V119" s="4">
        <v>112569</v>
      </c>
      <c r="W119" s="49"/>
      <c r="X119" s="4"/>
      <c r="Y119" s="4"/>
      <c r="Z119" s="4"/>
      <c r="AA119" s="4"/>
      <c r="AB119" s="4"/>
      <c r="AC119" s="4"/>
      <c r="AD119" s="4">
        <f>11031762-AE119</f>
        <v>9427653.75</v>
      </c>
      <c r="AE119" s="4">
        <f>'pdf DetailxSch Pos'!AE119*'pdf DetailxSch Pos'!AE$123</f>
        <v>1604108.25</v>
      </c>
      <c r="AF119" s="4">
        <v>225138</v>
      </c>
      <c r="AG119" s="4">
        <v>450276</v>
      </c>
      <c r="AH119" s="4">
        <v>2814225</v>
      </c>
      <c r="AI119" s="4">
        <v>299904</v>
      </c>
      <c r="AJ119" s="4"/>
      <c r="AK119" s="4">
        <v>117087</v>
      </c>
      <c r="AL119" s="4">
        <v>787983</v>
      </c>
      <c r="AM119" s="4"/>
      <c r="AN119" s="4"/>
      <c r="AO119" s="4"/>
      <c r="AP119" s="4">
        <v>127248</v>
      </c>
      <c r="AQ119" s="4"/>
      <c r="AR119" s="4"/>
      <c r="AS119" s="4"/>
      <c r="AT119" s="4">
        <v>85000</v>
      </c>
      <c r="AU119" s="4"/>
      <c r="AV119" s="4"/>
      <c r="AW119" s="4"/>
      <c r="AX119" s="4"/>
      <c r="AY119" s="4">
        <v>50250</v>
      </c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>
        <v>24884</v>
      </c>
      <c r="BK119" s="4">
        <v>225138</v>
      </c>
      <c r="BL119" s="4"/>
      <c r="BM119" s="4">
        <v>144306</v>
      </c>
      <c r="BN119" s="4">
        <v>117087</v>
      </c>
      <c r="BO119" s="4"/>
      <c r="BP119" s="4"/>
      <c r="BQ119" s="4"/>
      <c r="BR119" s="4"/>
      <c r="BS119" s="4"/>
      <c r="BT119" s="4"/>
      <c r="BU119" s="4">
        <v>620294</v>
      </c>
      <c r="BV119" s="4"/>
      <c r="BW119" s="4">
        <v>117087</v>
      </c>
      <c r="BX119" s="4"/>
      <c r="BY119" s="4"/>
      <c r="BZ119" s="4">
        <v>57788</v>
      </c>
      <c r="CA119" s="4">
        <v>30150</v>
      </c>
      <c r="CB119" s="4">
        <v>30150</v>
      </c>
      <c r="CC119" s="4">
        <v>69345</v>
      </c>
      <c r="CD119" s="4">
        <v>40200</v>
      </c>
      <c r="CE119" s="4">
        <v>117087</v>
      </c>
      <c r="CF119" s="4"/>
      <c r="CG119" s="4"/>
      <c r="CH119" s="4"/>
      <c r="CI119" s="4"/>
      <c r="CJ119" s="4"/>
      <c r="CK119" s="4"/>
      <c r="CL119" s="4"/>
      <c r="CM119" s="4">
        <v>201000</v>
      </c>
      <c r="CN119" s="4">
        <v>320515</v>
      </c>
      <c r="CO119" s="4">
        <v>31242</v>
      </c>
      <c r="CP119" s="4"/>
      <c r="CQ119" s="4"/>
      <c r="CR119" s="4"/>
      <c r="CS119" s="4"/>
      <c r="CT119" s="4"/>
      <c r="CU119" s="4">
        <v>38025</v>
      </c>
      <c r="CV119" s="4"/>
      <c r="CW119" s="4"/>
      <c r="CX119" s="4"/>
      <c r="CY119" s="4"/>
      <c r="CZ119" s="4"/>
      <c r="DA119" s="4"/>
      <c r="DB119" s="4"/>
      <c r="DC119" s="4"/>
      <c r="DD119" s="4"/>
      <c r="DE119" s="4">
        <v>274</v>
      </c>
      <c r="DF119" s="4">
        <f t="shared" si="20"/>
        <v>22007768</v>
      </c>
      <c r="DG119" s="4">
        <f t="shared" si="21"/>
        <v>22008042</v>
      </c>
      <c r="DH119" s="4">
        <f t="shared" si="22"/>
        <v>13526779.75</v>
      </c>
      <c r="DI119" s="4">
        <f>VLOOKUP(A119,'[1]Combined_Merged google doc'!$B$2:$S$119,18,FALSE)</f>
        <v>1090912</v>
      </c>
      <c r="DJ119" s="4">
        <f t="shared" si="23"/>
        <v>85000</v>
      </c>
      <c r="DK119" s="4">
        <f t="shared" si="24"/>
        <v>2045497.25</v>
      </c>
      <c r="DL119" s="4">
        <f t="shared" si="25"/>
        <v>-1039585.25</v>
      </c>
      <c r="DM119" s="9">
        <f t="shared" si="26"/>
        <v>-0.95295060463172099</v>
      </c>
      <c r="DN119" s="4">
        <f>SUM(H119:Q119,S119:W119,Y119:AD119,AU119,AZ119:BA119,BK119:BL119,BP119:BQ119,BS119:BT119,BV119:BW119,BZ119:CD119,CF119,CH119:CO119,CR119:CT119,CV119,CX119:DD119)-DL119</f>
        <v>15424451</v>
      </c>
      <c r="DO119" s="4">
        <f t="shared" si="27"/>
        <v>3906630</v>
      </c>
      <c r="DP119" s="4">
        <f t="shared" si="28"/>
        <v>915231</v>
      </c>
      <c r="DQ119" s="4">
        <f t="shared" si="29"/>
        <v>50250</v>
      </c>
      <c r="DR119" s="4">
        <f t="shared" si="30"/>
        <v>0</v>
      </c>
      <c r="DS119" s="4">
        <f t="shared" si="37"/>
        <v>0</v>
      </c>
      <c r="DT119" s="4">
        <f t="shared" si="31"/>
        <v>0</v>
      </c>
      <c r="DU119" s="4">
        <f t="shared" si="32"/>
        <v>620294</v>
      </c>
      <c r="DV119" s="4">
        <f t="shared" si="33"/>
        <v>-1039585.25</v>
      </c>
      <c r="DW119" s="44">
        <f>DV119/DZ119</f>
        <v>-0.95295060463172099</v>
      </c>
      <c r="DX119" s="4">
        <f t="shared" si="34"/>
        <v>85000</v>
      </c>
      <c r="DY119" s="4">
        <f t="shared" si="35"/>
        <v>2045497.25</v>
      </c>
      <c r="DZ119" s="4">
        <f t="shared" si="36"/>
        <v>1090912</v>
      </c>
      <c r="EA119" s="4">
        <f>SUM(DN119:DY119)</f>
        <v>22007767.047049396</v>
      </c>
      <c r="EB119" s="4"/>
      <c r="EC119" s="4">
        <f>SUM(DN119,DR119:DT119)</f>
        <v>15424451</v>
      </c>
      <c r="ED119" s="4">
        <f>EC119/E119</f>
        <v>7673.8562189054728</v>
      </c>
      <c r="EE119" s="4"/>
      <c r="EF119" s="4"/>
    </row>
    <row r="120" spans="1:136" x14ac:dyDescent="0.2">
      <c r="A120" s="7">
        <v>464</v>
      </c>
      <c r="B120" s="6" t="s">
        <v>346</v>
      </c>
      <c r="C120" t="s">
        <v>352</v>
      </c>
      <c r="D120">
        <v>7</v>
      </c>
      <c r="E120" s="10">
        <v>487</v>
      </c>
      <c r="F120" s="9">
        <v>0.70399999999999996</v>
      </c>
      <c r="G120">
        <v>343</v>
      </c>
      <c r="H120" s="4">
        <v>195277</v>
      </c>
      <c r="I120" s="4">
        <v>112569</v>
      </c>
      <c r="J120" s="4">
        <v>250446</v>
      </c>
      <c r="K120" s="4"/>
      <c r="L120" s="4">
        <v>254496</v>
      </c>
      <c r="M120" s="4">
        <v>90879</v>
      </c>
      <c r="N120" s="4">
        <v>67876</v>
      </c>
      <c r="O120" s="4">
        <v>60767</v>
      </c>
      <c r="P120" s="4">
        <v>56854</v>
      </c>
      <c r="Q120" s="4">
        <v>69509</v>
      </c>
      <c r="R120" s="4"/>
      <c r="S120" s="4">
        <v>78183</v>
      </c>
      <c r="T120" s="4">
        <v>60194</v>
      </c>
      <c r="U120" s="4">
        <v>202380</v>
      </c>
      <c r="V120" s="4">
        <v>112569</v>
      </c>
      <c r="W120" s="49"/>
      <c r="X120" s="4"/>
      <c r="Y120" s="4"/>
      <c r="Z120" s="4"/>
      <c r="AA120" s="4"/>
      <c r="AB120" s="4"/>
      <c r="AC120" s="4"/>
      <c r="AD120" s="4">
        <f>3245364-AE120</f>
        <v>2284212.3550000004</v>
      </c>
      <c r="AE120" s="4">
        <f>'pdf DetailxSch Pos'!AE120*'pdf DetailxSch Pos'!AE$123</f>
        <v>961151.64499999967</v>
      </c>
      <c r="AF120" s="4">
        <v>112569</v>
      </c>
      <c r="AG120" s="4">
        <v>337707</v>
      </c>
      <c r="AH120" s="4">
        <v>1575966</v>
      </c>
      <c r="AI120" s="4">
        <v>224928</v>
      </c>
      <c r="AJ120" s="4">
        <v>55015</v>
      </c>
      <c r="AK120" s="4"/>
      <c r="AL120" s="4"/>
      <c r="AM120" s="4">
        <v>20262</v>
      </c>
      <c r="AN120" s="4"/>
      <c r="AO120" s="4"/>
      <c r="AP120" s="4"/>
      <c r="AQ120" s="4"/>
      <c r="AR120" s="4"/>
      <c r="AS120" s="4"/>
      <c r="AT120" s="4">
        <v>60000</v>
      </c>
      <c r="AU120" s="4"/>
      <c r="AV120" s="4"/>
      <c r="AW120" s="4">
        <v>217311</v>
      </c>
      <c r="AX120" s="4">
        <v>3511</v>
      </c>
      <c r="AY120" s="4"/>
      <c r="AZ120" s="4"/>
      <c r="BA120" s="4"/>
      <c r="BB120" s="4"/>
      <c r="BC120" s="4"/>
      <c r="BD120" s="4"/>
      <c r="BE120" s="4"/>
      <c r="BF120" s="4">
        <v>156529</v>
      </c>
      <c r="BG120" s="4">
        <v>26216</v>
      </c>
      <c r="BH120" s="4">
        <v>9000</v>
      </c>
      <c r="BI120" s="4">
        <v>30000</v>
      </c>
      <c r="BJ120" s="4">
        <v>74649</v>
      </c>
      <c r="BK120" s="4">
        <v>225138</v>
      </c>
      <c r="BL120" s="4"/>
      <c r="BM120" s="4">
        <v>432918</v>
      </c>
      <c r="BN120" s="4">
        <v>234174</v>
      </c>
      <c r="BO120" s="4"/>
      <c r="BP120" s="4">
        <v>112569</v>
      </c>
      <c r="BQ120" s="4"/>
      <c r="BR120" s="4"/>
      <c r="BS120" s="4"/>
      <c r="BT120" s="4"/>
      <c r="BU120" s="4">
        <v>488092</v>
      </c>
      <c r="BV120" s="4"/>
      <c r="BW120" s="4">
        <v>117087</v>
      </c>
      <c r="BX120" s="4">
        <v>75000</v>
      </c>
      <c r="BY120" s="4">
        <v>6852</v>
      </c>
      <c r="BZ120" s="4">
        <v>14001</v>
      </c>
      <c r="CA120" s="4">
        <v>7305</v>
      </c>
      <c r="CB120" s="4">
        <v>7305</v>
      </c>
      <c r="CC120" s="4">
        <v>16802</v>
      </c>
      <c r="CD120" s="4">
        <v>9740</v>
      </c>
      <c r="CE120" s="4">
        <v>117087</v>
      </c>
      <c r="CF120" s="4"/>
      <c r="CG120" s="4"/>
      <c r="CH120" s="4"/>
      <c r="CI120" s="4"/>
      <c r="CJ120" s="4"/>
      <c r="CK120" s="4">
        <v>5000</v>
      </c>
      <c r="CL120" s="4">
        <v>113946</v>
      </c>
      <c r="CM120" s="4">
        <v>48700</v>
      </c>
      <c r="CN120" s="4">
        <v>121245</v>
      </c>
      <c r="CO120" s="4">
        <v>7624</v>
      </c>
      <c r="CP120" s="4"/>
      <c r="CQ120" s="4"/>
      <c r="CR120" s="4"/>
      <c r="CS120" s="4"/>
      <c r="CT120" s="4"/>
      <c r="CU120" s="4">
        <v>20800</v>
      </c>
      <c r="CV120" s="4"/>
      <c r="CW120" s="4">
        <v>961895</v>
      </c>
      <c r="CX120" s="4"/>
      <c r="CY120" s="4"/>
      <c r="CZ120" s="4"/>
      <c r="DA120" s="4"/>
      <c r="DB120" s="4"/>
      <c r="DC120" s="4"/>
      <c r="DD120" s="4"/>
      <c r="DE120" s="4">
        <v>172</v>
      </c>
      <c r="DF120" s="4">
        <f t="shared" si="20"/>
        <v>10904306</v>
      </c>
      <c r="DG120" s="4">
        <f t="shared" si="21"/>
        <v>10904478</v>
      </c>
      <c r="DH120" s="4">
        <f t="shared" si="22"/>
        <v>4017832.3550000004</v>
      </c>
      <c r="DI120" s="4">
        <f>VLOOKUP(A120,'[1]Combined_Merged google doc'!$B$2:$S$119,18,FALSE)</f>
        <v>801248</v>
      </c>
      <c r="DJ120" s="4">
        <f t="shared" si="23"/>
        <v>60000</v>
      </c>
      <c r="DK120" s="4">
        <f t="shared" si="24"/>
        <v>2069376.6449999996</v>
      </c>
      <c r="DL120" s="4">
        <f t="shared" si="25"/>
        <v>-1328128.6449999996</v>
      </c>
      <c r="DM120" s="9">
        <f t="shared" si="26"/>
        <v>-1.6575749892667433</v>
      </c>
      <c r="DN120" s="4">
        <f>SUM(H120:Q120,S120:W120,Y120:AD120,AU120,AZ120:BA120,BK120:BL120,BP120:BQ120,BS120:BT120,BV120:BW120,BZ120:CD120,CF120,CH120:CO120,CR120:CT120,CV120,CX120:DD120)-DL120</f>
        <v>6030802</v>
      </c>
      <c r="DO120" s="4">
        <f t="shared" si="27"/>
        <v>2306185</v>
      </c>
      <c r="DP120" s="4">
        <f t="shared" si="28"/>
        <v>20262</v>
      </c>
      <c r="DQ120" s="4">
        <f t="shared" si="29"/>
        <v>295822</v>
      </c>
      <c r="DR120" s="4">
        <f t="shared" si="30"/>
        <v>0</v>
      </c>
      <c r="DS120" s="4">
        <f t="shared" si="37"/>
        <v>0</v>
      </c>
      <c r="DT120" s="4">
        <f t="shared" si="31"/>
        <v>961895</v>
      </c>
      <c r="DU120" s="4">
        <f t="shared" si="32"/>
        <v>488092</v>
      </c>
      <c r="DV120" s="4">
        <f t="shared" si="33"/>
        <v>-1328128.6449999996</v>
      </c>
      <c r="DW120" s="44">
        <f>DV120/DZ120</f>
        <v>-1.6575749892667433</v>
      </c>
      <c r="DX120" s="4">
        <f t="shared" si="34"/>
        <v>60000</v>
      </c>
      <c r="DY120" s="4">
        <f t="shared" si="35"/>
        <v>2069376.6449999996</v>
      </c>
      <c r="DZ120" s="4">
        <f t="shared" si="36"/>
        <v>801248</v>
      </c>
      <c r="EA120" s="4">
        <f>SUM(DN120:DY120)</f>
        <v>10904304.342425011</v>
      </c>
      <c r="EB120" s="4"/>
      <c r="EC120" s="4">
        <f>SUM(DN120,DR120:DT120)</f>
        <v>6992697</v>
      </c>
      <c r="ED120" s="4">
        <f>EC120/E120</f>
        <v>14358.720739219712</v>
      </c>
      <c r="EE120" s="4"/>
      <c r="EF120" s="4"/>
    </row>
    <row r="121" spans="1:136" x14ac:dyDescent="0.2">
      <c r="A121" s="7">
        <v>861</v>
      </c>
      <c r="B121" s="6" t="s">
        <v>136</v>
      </c>
      <c r="C121" t="s">
        <v>357</v>
      </c>
      <c r="D121">
        <v>5</v>
      </c>
      <c r="E121" s="10">
        <v>43</v>
      </c>
      <c r="F121" s="9">
        <v>0</v>
      </c>
      <c r="G121">
        <v>0</v>
      </c>
      <c r="H121" s="4">
        <v>195277</v>
      </c>
      <c r="I121" s="4"/>
      <c r="J121" s="4"/>
      <c r="K121" s="4"/>
      <c r="L121" s="4">
        <v>127248</v>
      </c>
      <c r="M121" s="4"/>
      <c r="N121" s="4">
        <v>67876</v>
      </c>
      <c r="O121" s="4">
        <v>50639</v>
      </c>
      <c r="P121" s="4"/>
      <c r="Q121" s="4"/>
      <c r="R121" s="4"/>
      <c r="S121" s="4"/>
      <c r="T121" s="4"/>
      <c r="U121" s="4"/>
      <c r="V121" s="4"/>
      <c r="W121" s="49">
        <v>56285</v>
      </c>
      <c r="X121" s="4"/>
      <c r="Y121" s="4"/>
      <c r="Z121" s="4"/>
      <c r="AA121" s="4"/>
      <c r="AB121" s="4"/>
      <c r="AC121" s="4"/>
      <c r="AD121" s="4">
        <v>675414</v>
      </c>
      <c r="AE121" s="4"/>
      <c r="AF121" s="4">
        <v>112569</v>
      </c>
      <c r="AG121" s="4">
        <v>112569</v>
      </c>
      <c r="AH121" s="4">
        <v>562845</v>
      </c>
      <c r="AI121" s="4"/>
      <c r="AJ121" s="4"/>
      <c r="AK121" s="4"/>
      <c r="AL121" s="4"/>
      <c r="AM121" s="4">
        <v>5628</v>
      </c>
      <c r="AN121" s="4"/>
      <c r="AO121" s="4"/>
      <c r="AP121" s="4"/>
      <c r="AQ121" s="4"/>
      <c r="AR121" s="4"/>
      <c r="AS121" s="4"/>
      <c r="AT121" s="4">
        <v>15000</v>
      </c>
      <c r="AU121" s="4"/>
      <c r="AV121" s="4"/>
      <c r="AW121" s="4"/>
      <c r="AX121" s="4"/>
      <c r="AY121" s="4">
        <v>1075</v>
      </c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>
        <v>1093</v>
      </c>
      <c r="CA121" s="4">
        <v>570</v>
      </c>
      <c r="CB121" s="4">
        <v>570</v>
      </c>
      <c r="CC121" s="4">
        <v>1311</v>
      </c>
      <c r="CD121" s="4">
        <v>760</v>
      </c>
      <c r="CE121" s="4"/>
      <c r="CF121" s="4"/>
      <c r="CG121" s="4"/>
      <c r="CH121" s="4"/>
      <c r="CI121" s="4"/>
      <c r="CJ121" s="4"/>
      <c r="CK121" s="4"/>
      <c r="CL121" s="4"/>
      <c r="CM121" s="4">
        <v>4300</v>
      </c>
      <c r="CN121" s="4">
        <v>31650</v>
      </c>
      <c r="CO121" s="4">
        <v>2456</v>
      </c>
      <c r="CP121" s="4"/>
      <c r="CQ121" s="4">
        <v>362805</v>
      </c>
      <c r="CR121" s="4"/>
      <c r="CS121" s="4"/>
      <c r="CT121" s="4"/>
      <c r="CU121" s="4"/>
      <c r="CV121" s="4"/>
      <c r="CW121" s="4"/>
      <c r="CX121" s="4"/>
      <c r="CY121" s="4">
        <v>131361</v>
      </c>
      <c r="CZ121" s="4"/>
      <c r="DA121" s="4"/>
      <c r="DB121" s="4">
        <v>92933</v>
      </c>
      <c r="DC121" s="4"/>
      <c r="DD121" s="4">
        <v>117087</v>
      </c>
      <c r="DE121" s="4">
        <v>154393</v>
      </c>
      <c r="DF121" s="4">
        <f t="shared" si="20"/>
        <v>2729321</v>
      </c>
      <c r="DG121" s="4">
        <f t="shared" si="21"/>
        <v>2883714</v>
      </c>
      <c r="DH121" s="4">
        <f t="shared" si="22"/>
        <v>1556830</v>
      </c>
      <c r="DI121" s="4">
        <v>0</v>
      </c>
      <c r="DJ121" s="4">
        <f t="shared" si="23"/>
        <v>15000</v>
      </c>
      <c r="DK121" s="4">
        <f t="shared" si="24"/>
        <v>0</v>
      </c>
      <c r="DL121" s="4">
        <f t="shared" si="25"/>
        <v>-15000</v>
      </c>
      <c r="DM121" s="63" t="s">
        <v>348</v>
      </c>
      <c r="DN121" s="4">
        <f>SUM(H121:Q121,S121:W121,Y121:AD121,AU121,AZ121:BA121,BK121:BL121,BP121:BQ121,BS121:BT121,BV121:BW121,BZ121:CD121,CF121,CH121:CO121,CR121:CT121,CV121,CX121:DD121)-DL121</f>
        <v>1571830</v>
      </c>
      <c r="DO121" s="4">
        <f t="shared" si="27"/>
        <v>787983</v>
      </c>
      <c r="DP121" s="4">
        <f t="shared" si="28"/>
        <v>5628</v>
      </c>
      <c r="DQ121" s="4">
        <f t="shared" si="29"/>
        <v>1075</v>
      </c>
      <c r="DR121" s="4">
        <f t="shared" si="30"/>
        <v>362805</v>
      </c>
      <c r="DS121" s="4">
        <f t="shared" si="37"/>
        <v>0</v>
      </c>
      <c r="DT121" s="4">
        <f t="shared" si="31"/>
        <v>0</v>
      </c>
      <c r="DU121" s="4">
        <f t="shared" si="32"/>
        <v>0</v>
      </c>
      <c r="DV121" s="4">
        <f t="shared" si="33"/>
        <v>-15000</v>
      </c>
      <c r="DW121" s="63" t="s">
        <v>348</v>
      </c>
      <c r="DX121" s="4">
        <f t="shared" si="34"/>
        <v>15000</v>
      </c>
      <c r="DY121" s="4">
        <f t="shared" si="35"/>
        <v>0</v>
      </c>
      <c r="DZ121" s="4">
        <f t="shared" si="36"/>
        <v>0</v>
      </c>
      <c r="EA121" s="4">
        <f>SUM(DN121:DY121)</f>
        <v>2729321</v>
      </c>
      <c r="EB121" s="4"/>
      <c r="EC121" s="4">
        <f>SUM(DN121,DR121:DT121)</f>
        <v>1934635</v>
      </c>
      <c r="ED121" s="4">
        <f>EC121/E121</f>
        <v>44991.511627906977</v>
      </c>
      <c r="EE121" s="4"/>
      <c r="EF121" s="4"/>
    </row>
    <row r="122" spans="1:136" x14ac:dyDescent="0.2">
      <c r="B122" s="6" t="s">
        <v>141</v>
      </c>
      <c r="E122" s="10">
        <f>SUM(E4:E121)</f>
        <v>51493</v>
      </c>
      <c r="F122" s="9">
        <f>G122/E122</f>
        <v>0.44864350494241934</v>
      </c>
      <c r="G122" s="10">
        <f t="shared" ref="G122:R122" si="39">SUM(G4:G121)</f>
        <v>23102</v>
      </c>
      <c r="H122" s="4">
        <f t="shared" si="39"/>
        <v>22456856</v>
      </c>
      <c r="I122" s="4">
        <f t="shared" si="39"/>
        <v>13226858</v>
      </c>
      <c r="J122" s="4">
        <f t="shared" si="39"/>
        <v>21031237</v>
      </c>
      <c r="K122" s="4">
        <f t="shared" si="39"/>
        <v>3253245</v>
      </c>
      <c r="L122" s="4">
        <f t="shared" si="39"/>
        <v>7189512</v>
      </c>
      <c r="M122" s="4">
        <f t="shared" si="39"/>
        <v>9405990</v>
      </c>
      <c r="N122" s="4">
        <f t="shared" si="39"/>
        <v>8009368</v>
      </c>
      <c r="O122" s="4">
        <f t="shared" si="39"/>
        <v>4395470</v>
      </c>
      <c r="P122" s="4">
        <f t="shared" si="39"/>
        <v>1023372</v>
      </c>
      <c r="Q122" s="4">
        <f t="shared" si="39"/>
        <v>1668216</v>
      </c>
      <c r="R122" s="4">
        <f t="shared" si="39"/>
        <v>139018</v>
      </c>
      <c r="S122" s="4">
        <f t="shared" ref="S122:AE122" si="40">SUM(S4:S121)</f>
        <v>9147411</v>
      </c>
      <c r="T122" s="4">
        <f t="shared" si="40"/>
        <v>6982504</v>
      </c>
      <c r="U122" s="4">
        <f t="shared" si="40"/>
        <v>16898730</v>
      </c>
      <c r="V122" s="4">
        <f t="shared" si="40"/>
        <v>11482051</v>
      </c>
      <c r="W122" s="49">
        <f t="shared" si="40"/>
        <v>33714432</v>
      </c>
      <c r="X122" s="4">
        <f t="shared" si="40"/>
        <v>2307664</v>
      </c>
      <c r="Y122" s="4">
        <f t="shared" si="40"/>
        <v>15196815</v>
      </c>
      <c r="Z122" s="4">
        <f t="shared" si="40"/>
        <v>9005520</v>
      </c>
      <c r="AA122" s="4">
        <f t="shared" si="40"/>
        <v>18461316</v>
      </c>
      <c r="AB122" s="4">
        <f t="shared" si="40"/>
        <v>14170464</v>
      </c>
      <c r="AC122" s="4">
        <f t="shared" si="40"/>
        <v>8059920</v>
      </c>
      <c r="AD122" s="4">
        <f t="shared" si="40"/>
        <v>240469711.05499998</v>
      </c>
      <c r="AE122" s="4">
        <f t="shared" si="40"/>
        <v>11321251.945</v>
      </c>
      <c r="AF122" s="4">
        <f t="shared" ref="AF122:AT122" si="41">SUM(AF4:AF121)</f>
        <v>14183694</v>
      </c>
      <c r="AG122" s="4">
        <f t="shared" si="41"/>
        <v>23977197</v>
      </c>
      <c r="AH122" s="4">
        <f t="shared" si="41"/>
        <v>104576601</v>
      </c>
      <c r="AI122" s="4">
        <f t="shared" si="41"/>
        <v>17244480</v>
      </c>
      <c r="AJ122" s="4">
        <f t="shared" si="41"/>
        <v>1980540</v>
      </c>
      <c r="AK122" s="4">
        <f t="shared" si="41"/>
        <v>936696</v>
      </c>
      <c r="AL122" s="4">
        <f t="shared" si="41"/>
        <v>42100806</v>
      </c>
      <c r="AM122" s="4">
        <f t="shared" si="41"/>
        <v>845385</v>
      </c>
      <c r="AN122" s="4">
        <f t="shared" si="41"/>
        <v>262416</v>
      </c>
      <c r="AO122" s="4">
        <f t="shared" si="41"/>
        <v>4840467</v>
      </c>
      <c r="AP122" s="4">
        <f t="shared" si="41"/>
        <v>1781472</v>
      </c>
      <c r="AQ122" s="4">
        <f t="shared" si="41"/>
        <v>2318800</v>
      </c>
      <c r="AR122" s="4">
        <f t="shared" si="41"/>
        <v>2339200</v>
      </c>
      <c r="AS122" s="4">
        <f t="shared" si="41"/>
        <v>510000</v>
      </c>
      <c r="AT122" s="4">
        <f t="shared" si="41"/>
        <v>850000</v>
      </c>
      <c r="AU122" s="4"/>
      <c r="AV122" s="4"/>
      <c r="AW122" s="4">
        <f t="shared" ref="AW122:CC122" si="42">SUM(AW4:AW121)</f>
        <v>14721352</v>
      </c>
      <c r="AX122" s="4">
        <f t="shared" si="42"/>
        <v>237853</v>
      </c>
      <c r="AY122" s="4">
        <f t="shared" si="42"/>
        <v>395525</v>
      </c>
      <c r="AZ122" s="4">
        <f t="shared" si="42"/>
        <v>819609</v>
      </c>
      <c r="BA122" s="4">
        <f t="shared" si="42"/>
        <v>787983</v>
      </c>
      <c r="BB122" s="4">
        <f t="shared" si="42"/>
        <v>1408761</v>
      </c>
      <c r="BC122" s="4">
        <f t="shared" si="42"/>
        <v>337707</v>
      </c>
      <c r="BD122" s="4">
        <f t="shared" si="42"/>
        <v>562845</v>
      </c>
      <c r="BE122" s="4">
        <f t="shared" si="42"/>
        <v>112569</v>
      </c>
      <c r="BF122" s="4">
        <f t="shared" si="42"/>
        <v>1408761</v>
      </c>
      <c r="BG122" s="4">
        <f t="shared" si="42"/>
        <v>159214</v>
      </c>
      <c r="BH122" s="4">
        <f t="shared" si="42"/>
        <v>157730</v>
      </c>
      <c r="BI122" s="4">
        <f t="shared" si="42"/>
        <v>320000</v>
      </c>
      <c r="BJ122" s="4">
        <f t="shared" si="42"/>
        <v>290398</v>
      </c>
      <c r="BK122" s="4">
        <f t="shared" si="42"/>
        <v>2251380</v>
      </c>
      <c r="BL122" s="4">
        <f t="shared" si="42"/>
        <v>225138</v>
      </c>
      <c r="BM122" s="4">
        <f t="shared" si="42"/>
        <v>2741814</v>
      </c>
      <c r="BN122" s="4">
        <f t="shared" si="42"/>
        <v>819609</v>
      </c>
      <c r="BO122" s="4">
        <f t="shared" si="42"/>
        <v>125502</v>
      </c>
      <c r="BP122" s="4">
        <f t="shared" si="42"/>
        <v>675414</v>
      </c>
      <c r="BQ122" s="4">
        <f t="shared" si="42"/>
        <v>6866709</v>
      </c>
      <c r="BR122" s="4"/>
      <c r="BS122" s="4">
        <f t="shared" si="42"/>
        <v>575000</v>
      </c>
      <c r="BT122" s="4">
        <f t="shared" si="42"/>
        <v>30000</v>
      </c>
      <c r="BU122" s="4">
        <f t="shared" si="42"/>
        <v>19972945</v>
      </c>
      <c r="BV122" s="4">
        <f t="shared" si="42"/>
        <v>2500000</v>
      </c>
      <c r="BW122" s="4">
        <f t="shared" si="42"/>
        <v>1873392</v>
      </c>
      <c r="BX122" s="4">
        <f t="shared" si="42"/>
        <v>1050000</v>
      </c>
      <c r="BY122" s="4">
        <f t="shared" si="42"/>
        <v>558156</v>
      </c>
      <c r="BZ122" s="4">
        <f t="shared" si="42"/>
        <v>618924</v>
      </c>
      <c r="CA122" s="4">
        <f t="shared" si="42"/>
        <v>428870</v>
      </c>
      <c r="CB122" s="4">
        <f t="shared" si="42"/>
        <v>428870</v>
      </c>
      <c r="CC122" s="4">
        <f t="shared" si="42"/>
        <v>712418</v>
      </c>
      <c r="CD122" s="4">
        <f t="shared" ref="CD122:DC122" si="43">SUM(CD4:CD121)</f>
        <v>1029600</v>
      </c>
      <c r="CE122" s="4">
        <f t="shared" si="43"/>
        <v>1405044</v>
      </c>
      <c r="CF122" s="4">
        <f t="shared" si="43"/>
        <v>351261</v>
      </c>
      <c r="CG122" s="4">
        <f t="shared" si="43"/>
        <v>0</v>
      </c>
      <c r="CH122" s="4">
        <f t="shared" si="43"/>
        <v>450000</v>
      </c>
      <c r="CI122" s="4">
        <f t="shared" si="43"/>
        <v>351261</v>
      </c>
      <c r="CJ122" s="4">
        <f t="shared" si="43"/>
        <v>144306</v>
      </c>
      <c r="CK122" s="4">
        <f t="shared" si="43"/>
        <v>30000</v>
      </c>
      <c r="CL122" s="4">
        <f t="shared" si="43"/>
        <v>640313</v>
      </c>
      <c r="CM122" s="4">
        <f t="shared" si="43"/>
        <v>5194100</v>
      </c>
      <c r="CN122" s="4">
        <f t="shared" si="43"/>
        <v>11653937</v>
      </c>
      <c r="CO122" s="4">
        <f t="shared" si="43"/>
        <v>823227</v>
      </c>
      <c r="CP122" s="4">
        <f t="shared" si="43"/>
        <v>752872</v>
      </c>
      <c r="CQ122" s="4">
        <f t="shared" si="43"/>
        <v>9205617</v>
      </c>
      <c r="CR122" s="4">
        <f t="shared" si="43"/>
        <v>221744</v>
      </c>
      <c r="CS122" s="4">
        <f t="shared" si="43"/>
        <v>167908</v>
      </c>
      <c r="CT122" s="4">
        <f t="shared" si="43"/>
        <v>69396</v>
      </c>
      <c r="CU122" s="4">
        <f t="shared" si="43"/>
        <v>2480359</v>
      </c>
      <c r="CV122" s="4">
        <f t="shared" si="43"/>
        <v>13200</v>
      </c>
      <c r="CW122" s="4">
        <f t="shared" si="43"/>
        <v>12317769</v>
      </c>
      <c r="CX122" s="4">
        <f t="shared" si="43"/>
        <v>3618599</v>
      </c>
      <c r="CY122" s="4">
        <f t="shared" si="43"/>
        <v>131361</v>
      </c>
      <c r="CZ122" s="4">
        <f t="shared" si="43"/>
        <v>3422</v>
      </c>
      <c r="DA122" s="4">
        <f t="shared" si="43"/>
        <v>6000</v>
      </c>
      <c r="DB122" s="4">
        <f t="shared" si="43"/>
        <v>189025</v>
      </c>
      <c r="DC122" s="4">
        <f t="shared" si="43"/>
        <v>21000</v>
      </c>
      <c r="DD122" s="4">
        <f t="shared" ref="DD122" si="44">SUM(DD4:DD121)</f>
        <v>117087</v>
      </c>
      <c r="DE122" s="4">
        <f>SUM(DE4:DE121)</f>
        <v>2506335</v>
      </c>
      <c r="DF122" s="4">
        <f>SUM(DF4:DF121)</f>
        <v>823650111</v>
      </c>
      <c r="DG122" s="4">
        <f>SUM(DG4:DG121)</f>
        <v>826156446</v>
      </c>
      <c r="DH122" s="4">
        <f t="shared" ref="DH122:DL122" si="45">SUM(DH4:DH121)</f>
        <v>466417762.05500007</v>
      </c>
      <c r="DI122" s="4">
        <f t="shared" si="45"/>
        <v>53905234</v>
      </c>
      <c r="DJ122" s="4">
        <f t="shared" si="45"/>
        <v>6018000</v>
      </c>
      <c r="DK122" s="4">
        <f t="shared" si="45"/>
        <v>26768971.945000004</v>
      </c>
      <c r="DL122" s="4">
        <f t="shared" si="45"/>
        <v>21122584.055000003</v>
      </c>
      <c r="DM122" s="9">
        <f>DL122/DI122</f>
        <v>0.3918466257840566</v>
      </c>
      <c r="DN122" s="4">
        <f>SUM(DN4:DN121)</f>
        <v>496668448</v>
      </c>
      <c r="DO122" s="4">
        <f t="shared" ref="DO122:DZ122" si="46">SUM(DO4:DO121)</f>
        <v>162899208</v>
      </c>
      <c r="DP122" s="4">
        <f t="shared" si="46"/>
        <v>49830546</v>
      </c>
      <c r="DQ122" s="4">
        <f t="shared" si="46"/>
        <v>16404730</v>
      </c>
      <c r="DR122" s="4">
        <f t="shared" si="46"/>
        <v>9205617</v>
      </c>
      <c r="DS122" s="4">
        <f t="shared" si="46"/>
        <v>752872</v>
      </c>
      <c r="DT122" s="4">
        <f t="shared" si="46"/>
        <v>12317769</v>
      </c>
      <c r="DU122" s="4">
        <f t="shared" si="46"/>
        <v>19972945</v>
      </c>
      <c r="DV122" s="4">
        <f t="shared" si="46"/>
        <v>21122584.055000003</v>
      </c>
      <c r="DW122" s="9">
        <f>DV122/DZ122</f>
        <v>0.39181521092475707</v>
      </c>
      <c r="DX122" s="4">
        <f t="shared" si="46"/>
        <v>6018000</v>
      </c>
      <c r="DY122" s="4">
        <f t="shared" si="46"/>
        <v>26768971.945000004</v>
      </c>
      <c r="DZ122" s="4">
        <f t="shared" si="46"/>
        <v>53909556</v>
      </c>
      <c r="EA122" s="4">
        <f t="shared" ref="EA122" si="47">SUM(EA4:EA121)</f>
        <v>821961734.18514073</v>
      </c>
      <c r="EB122" s="4"/>
      <c r="EC122" s="4">
        <f>SUM(DN122,DR122:DT122)</f>
        <v>518944706</v>
      </c>
      <c r="ED122" s="4">
        <f>EC122/E122</f>
        <v>10077.966053638358</v>
      </c>
      <c r="EE122" s="4"/>
      <c r="EF122" s="4"/>
    </row>
    <row r="123" spans="1:136" x14ac:dyDescent="0.2">
      <c r="F123" s="9"/>
      <c r="G123" s="10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9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9"/>
      <c r="DI123" s="4"/>
      <c r="DJ123" s="4"/>
      <c r="DK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</row>
    <row r="124" spans="1:136" x14ac:dyDescent="0.2">
      <c r="F124" s="9"/>
      <c r="G124" s="10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9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</row>
    <row r="125" spans="1:136" x14ac:dyDescent="0.2">
      <c r="F125" s="9"/>
      <c r="G125" s="10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9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</row>
    <row r="126" spans="1:136" x14ac:dyDescent="0.2"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EE126" s="4"/>
    </row>
    <row r="127" spans="1:136" x14ac:dyDescent="0.2">
      <c r="AW127" s="13"/>
      <c r="BS127" s="13"/>
      <c r="BT127" s="13"/>
      <c r="CP127" s="13"/>
      <c r="CQ127" s="13"/>
      <c r="CW127" s="13"/>
      <c r="CX127" s="13"/>
      <c r="DE127" s="13"/>
      <c r="DF127" s="4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</row>
  </sheetData>
  <autoFilter ref="A1:EE124" xr:uid="{513780E9-DCB8-40FC-80BE-7E0BD4C7F26A}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5D95-59DB-494E-9FB4-6C24703F857C}">
  <dimension ref="A1:DI130"/>
  <sheetViews>
    <sheetView tabSelected="1" zoomScale="90" zoomScaleNormal="90" workbookViewId="0">
      <pane xSplit="2" ySplit="1" topLeftCell="C108" activePane="bottomRight" state="frozen"/>
      <selection pane="topRight" activeCell="C1" sqref="C1"/>
      <selection pane="bottomLeft" activeCell="A3" sqref="A3"/>
      <selection pane="bottomRight" activeCell="B125" sqref="B125"/>
    </sheetView>
  </sheetViews>
  <sheetFormatPr defaultRowHeight="12.75" x14ac:dyDescent="0.2"/>
  <cols>
    <col min="1" max="1" width="9.33203125" style="7"/>
    <col min="2" max="2" width="27" customWidth="1"/>
    <col min="3" max="4" width="10.1640625" customWidth="1"/>
    <col min="5" max="5" width="10.1640625" style="10" customWidth="1"/>
    <col min="6" max="7" width="10.1640625" customWidth="1"/>
    <col min="8" max="8" width="11.33203125" customWidth="1"/>
    <col min="9" max="12" width="10.33203125" customWidth="1"/>
    <col min="17" max="17" width="11.83203125" customWidth="1"/>
    <col min="18" max="18" width="11.33203125" customWidth="1"/>
    <col min="19" max="19" width="10" customWidth="1"/>
    <col min="20" max="20" width="10.33203125" customWidth="1"/>
    <col min="22" max="23" width="10.33203125" customWidth="1"/>
    <col min="24" max="24" width="11.33203125" customWidth="1"/>
    <col min="25" max="30" width="10.33203125" customWidth="1"/>
    <col min="31" max="37" width="11.33203125" customWidth="1"/>
    <col min="38" max="42" width="11.1640625" customWidth="1"/>
    <col min="46" max="46" width="12.6640625" customWidth="1"/>
    <col min="48" max="48" width="13.33203125" customWidth="1"/>
    <col min="49" max="50" width="10.33203125" customWidth="1"/>
    <col min="51" max="52" width="11.33203125" customWidth="1"/>
    <col min="53" max="53" width="10" customWidth="1"/>
    <col min="54" max="54" width="11.1640625" customWidth="1"/>
    <col min="55" max="57" width="11" customWidth="1"/>
    <col min="58" max="61" width="11.33203125" customWidth="1"/>
    <col min="62" max="63" width="10.83203125" customWidth="1"/>
    <col min="64" max="66" width="10" customWidth="1"/>
    <col min="67" max="67" width="10.83203125" customWidth="1"/>
    <col min="68" max="69" width="11.83203125" customWidth="1"/>
    <col min="70" max="70" width="10.83203125" customWidth="1"/>
    <col min="71" max="71" width="10.33203125" customWidth="1"/>
    <col min="72" max="72" width="12.83203125" customWidth="1"/>
    <col min="73" max="74" width="11.6640625" customWidth="1"/>
    <col min="75" max="75" width="13.1640625" customWidth="1"/>
    <col min="76" max="76" width="11.6640625" customWidth="1"/>
    <col min="77" max="81" width="13.5" customWidth="1"/>
    <col min="82" max="82" width="10.6640625" customWidth="1"/>
    <col min="83" max="83" width="12.1640625" customWidth="1"/>
    <col min="84" max="84" width="10.33203125" customWidth="1"/>
    <col min="85" max="85" width="11" customWidth="1"/>
    <col min="86" max="87" width="11.6640625" customWidth="1"/>
    <col min="88" max="88" width="12" customWidth="1"/>
    <col min="89" max="89" width="12.6640625" customWidth="1"/>
    <col min="90" max="92" width="14.6640625" customWidth="1"/>
    <col min="93" max="93" width="11.6640625" customWidth="1"/>
    <col min="94" max="94" width="12.5" customWidth="1"/>
    <col min="95" max="95" width="11.6640625" customWidth="1"/>
    <col min="96" max="96" width="12.1640625" customWidth="1"/>
    <col min="98" max="98" width="13.33203125" customWidth="1"/>
    <col min="99" max="99" width="10.83203125" customWidth="1"/>
    <col min="100" max="100" width="13.83203125" customWidth="1"/>
    <col min="101" max="101" width="11.83203125" customWidth="1"/>
    <col min="105" max="105" width="11" customWidth="1"/>
    <col min="107" max="107" width="10.6640625" customWidth="1"/>
    <col min="108" max="108" width="13.6640625" customWidth="1"/>
    <col min="109" max="109" width="11.33203125" style="52" customWidth="1"/>
    <col min="111" max="111" width="11.6640625" customWidth="1"/>
  </cols>
  <sheetData>
    <row r="1" spans="1:113" s="27" customFormat="1" ht="75.75" customHeight="1" x14ac:dyDescent="0.2">
      <c r="A1" s="26" t="s">
        <v>239</v>
      </c>
      <c r="B1" s="27" t="s">
        <v>140</v>
      </c>
      <c r="C1" s="27" t="s">
        <v>349</v>
      </c>
      <c r="D1" s="27" t="s">
        <v>350</v>
      </c>
      <c r="E1" s="11" t="s">
        <v>359</v>
      </c>
      <c r="F1" s="27" t="s">
        <v>360</v>
      </c>
      <c r="G1" s="27" t="s">
        <v>361</v>
      </c>
      <c r="H1" s="27" t="s">
        <v>223</v>
      </c>
      <c r="I1" s="27" t="s">
        <v>14</v>
      </c>
      <c r="J1" s="27" t="s">
        <v>222</v>
      </c>
      <c r="K1" s="27" t="s">
        <v>233</v>
      </c>
      <c r="L1" s="27" t="s">
        <v>234</v>
      </c>
      <c r="M1" s="27" t="s">
        <v>17</v>
      </c>
      <c r="N1" s="27" t="s">
        <v>164</v>
      </c>
      <c r="O1" s="27" t="s">
        <v>165</v>
      </c>
      <c r="P1" s="27" t="s">
        <v>166</v>
      </c>
      <c r="Q1" s="27" t="s">
        <v>232</v>
      </c>
      <c r="R1" s="28" t="s">
        <v>364</v>
      </c>
      <c r="S1" s="27" t="s">
        <v>171</v>
      </c>
      <c r="T1" s="27" t="s">
        <v>173</v>
      </c>
      <c r="U1" s="27" t="s">
        <v>172</v>
      </c>
      <c r="V1" s="27" t="s">
        <v>92</v>
      </c>
      <c r="W1" s="27" t="s">
        <v>25</v>
      </c>
      <c r="X1" s="28" t="s">
        <v>388</v>
      </c>
      <c r="Y1" s="27" t="s">
        <v>175</v>
      </c>
      <c r="Z1" s="27" t="s">
        <v>176</v>
      </c>
      <c r="AA1" s="27" t="s">
        <v>43</v>
      </c>
      <c r="AB1" s="27" t="s">
        <v>174</v>
      </c>
      <c r="AC1" s="27" t="s">
        <v>113</v>
      </c>
      <c r="AD1" s="27" t="s">
        <v>189</v>
      </c>
      <c r="AE1" s="28" t="s">
        <v>365</v>
      </c>
      <c r="AF1" s="29" t="s">
        <v>228</v>
      </c>
      <c r="AG1" s="29" t="s">
        <v>229</v>
      </c>
      <c r="AH1" s="29" t="s">
        <v>238</v>
      </c>
      <c r="AI1" s="29" t="s">
        <v>235</v>
      </c>
      <c r="AJ1" s="29" t="s">
        <v>236</v>
      </c>
      <c r="AK1" s="29" t="s">
        <v>237</v>
      </c>
      <c r="AL1" s="30" t="s">
        <v>9</v>
      </c>
      <c r="AM1" s="30" t="s">
        <v>51</v>
      </c>
      <c r="AN1" s="30" t="s">
        <v>177</v>
      </c>
      <c r="AO1" s="30" t="s">
        <v>181</v>
      </c>
      <c r="AP1" s="30" t="s">
        <v>182</v>
      </c>
      <c r="AQ1" s="31" t="s">
        <v>170</v>
      </c>
      <c r="AR1" s="31" t="s">
        <v>168</v>
      </c>
      <c r="AS1" s="31" t="s">
        <v>169</v>
      </c>
      <c r="AT1" s="31" t="s">
        <v>144</v>
      </c>
      <c r="AU1" s="32" t="s">
        <v>366</v>
      </c>
      <c r="AV1" s="32" t="s">
        <v>210</v>
      </c>
      <c r="AW1" s="32" t="s">
        <v>211</v>
      </c>
      <c r="AX1" s="32" t="s">
        <v>212</v>
      </c>
      <c r="AY1" s="33" t="s">
        <v>179</v>
      </c>
      <c r="AZ1" s="33" t="s">
        <v>188</v>
      </c>
      <c r="BA1" s="28" t="s">
        <v>220</v>
      </c>
      <c r="BB1" s="28" t="s">
        <v>183</v>
      </c>
      <c r="BC1" s="28" t="s">
        <v>230</v>
      </c>
      <c r="BD1" s="28" t="s">
        <v>187</v>
      </c>
      <c r="BE1" s="28" t="s">
        <v>221</v>
      </c>
      <c r="BF1" s="28" t="s">
        <v>214</v>
      </c>
      <c r="BG1" s="28" t="s">
        <v>200</v>
      </c>
      <c r="BH1" s="28" t="s">
        <v>217</v>
      </c>
      <c r="BI1" s="28" t="s">
        <v>213</v>
      </c>
      <c r="BJ1" s="27" t="s">
        <v>185</v>
      </c>
      <c r="BK1" s="27" t="s">
        <v>184</v>
      </c>
      <c r="BL1" s="28" t="s">
        <v>180</v>
      </c>
      <c r="BM1" s="28" t="s">
        <v>225</v>
      </c>
      <c r="BN1" s="28" t="s">
        <v>227</v>
      </c>
      <c r="BO1" s="34" t="s">
        <v>219</v>
      </c>
      <c r="BP1" s="27" t="s">
        <v>186</v>
      </c>
      <c r="BQ1" s="19" t="s">
        <v>391</v>
      </c>
      <c r="BR1" s="27" t="s">
        <v>197</v>
      </c>
      <c r="BS1" s="27" t="s">
        <v>198</v>
      </c>
      <c r="BT1" s="25" t="s">
        <v>231</v>
      </c>
      <c r="BU1" s="27" t="s">
        <v>207</v>
      </c>
      <c r="BV1" s="27" t="s">
        <v>178</v>
      </c>
      <c r="BW1" s="35" t="s">
        <v>202</v>
      </c>
      <c r="BX1" s="19" t="s">
        <v>192</v>
      </c>
      <c r="BY1" s="27" t="s">
        <v>191</v>
      </c>
      <c r="BZ1" s="27" t="s">
        <v>199</v>
      </c>
      <c r="CA1" s="27" t="s">
        <v>204</v>
      </c>
      <c r="CB1" s="27" t="s">
        <v>206</v>
      </c>
      <c r="CC1" s="27" t="s">
        <v>196</v>
      </c>
      <c r="CD1" s="19" t="s">
        <v>374</v>
      </c>
      <c r="CE1" s="27" t="s">
        <v>392</v>
      </c>
      <c r="CF1" s="19" t="s">
        <v>215</v>
      </c>
      <c r="CG1" s="27" t="s">
        <v>393</v>
      </c>
      <c r="CH1" s="34" t="s">
        <v>224</v>
      </c>
      <c r="CI1" s="34" t="s">
        <v>226</v>
      </c>
      <c r="CJ1" s="34" t="s">
        <v>205</v>
      </c>
      <c r="CK1" s="34" t="s">
        <v>216</v>
      </c>
      <c r="CL1" s="27" t="s">
        <v>167</v>
      </c>
      <c r="CM1" s="27" t="s">
        <v>201</v>
      </c>
      <c r="CN1" s="27" t="s">
        <v>194</v>
      </c>
      <c r="CO1" s="21" t="s">
        <v>203</v>
      </c>
      <c r="CP1" s="34" t="s">
        <v>208</v>
      </c>
      <c r="CQ1" s="34" t="s">
        <v>190</v>
      </c>
      <c r="CR1" s="34" t="s">
        <v>195</v>
      </c>
      <c r="CS1" s="34" t="s">
        <v>218</v>
      </c>
      <c r="CT1" s="19" t="s">
        <v>367</v>
      </c>
      <c r="CU1" s="27" t="s">
        <v>394</v>
      </c>
      <c r="CV1" s="21" t="s">
        <v>209</v>
      </c>
      <c r="CW1" s="34" t="s">
        <v>193</v>
      </c>
      <c r="CX1" s="27" t="s">
        <v>368</v>
      </c>
      <c r="CY1" s="27" t="s">
        <v>369</v>
      </c>
      <c r="CZ1" s="27" t="s">
        <v>370</v>
      </c>
      <c r="DA1" s="27" t="s">
        <v>371</v>
      </c>
      <c r="DB1" s="27" t="s">
        <v>372</v>
      </c>
      <c r="DC1" s="27" t="s">
        <v>373</v>
      </c>
      <c r="DD1" s="27" t="s">
        <v>139</v>
      </c>
      <c r="DE1" s="51" t="s">
        <v>387</v>
      </c>
      <c r="DF1" s="27" t="s">
        <v>375</v>
      </c>
      <c r="DG1" s="5" t="s">
        <v>440</v>
      </c>
      <c r="DH1" s="27" t="s">
        <v>459</v>
      </c>
    </row>
    <row r="2" spans="1:113" ht="20.25" x14ac:dyDescent="0.3">
      <c r="A2" s="96" t="s">
        <v>420</v>
      </c>
      <c r="H2" t="s">
        <v>4</v>
      </c>
      <c r="I2" t="s">
        <v>146</v>
      </c>
      <c r="J2" t="s">
        <v>4</v>
      </c>
      <c r="K2" t="s">
        <v>11</v>
      </c>
      <c r="L2" t="s">
        <v>11</v>
      </c>
      <c r="M2" t="s">
        <v>16</v>
      </c>
      <c r="N2" t="s">
        <v>16</v>
      </c>
      <c r="O2" t="s">
        <v>16</v>
      </c>
      <c r="P2" t="s">
        <v>16</v>
      </c>
      <c r="Q2" t="s">
        <v>11</v>
      </c>
      <c r="S2" t="s">
        <v>1</v>
      </c>
      <c r="T2" t="s">
        <v>1</v>
      </c>
      <c r="U2" t="s">
        <v>1</v>
      </c>
      <c r="V2" t="s">
        <v>146</v>
      </c>
      <c r="W2" t="s">
        <v>145</v>
      </c>
      <c r="Y2" t="s">
        <v>2</v>
      </c>
      <c r="Z2" t="s">
        <v>2</v>
      </c>
      <c r="AA2" t="s">
        <v>2</v>
      </c>
      <c r="AB2" t="s">
        <v>2</v>
      </c>
      <c r="AC2" t="s">
        <v>143</v>
      </c>
      <c r="AD2" t="s">
        <v>3</v>
      </c>
      <c r="AF2" t="s">
        <v>11</v>
      </c>
      <c r="AG2" t="s">
        <v>11</v>
      </c>
      <c r="AH2" t="s">
        <v>48</v>
      </c>
      <c r="AI2" t="s">
        <v>48</v>
      </c>
      <c r="AJ2" t="s">
        <v>48</v>
      </c>
      <c r="AK2" t="s">
        <v>48</v>
      </c>
      <c r="AL2" t="s">
        <v>104</v>
      </c>
      <c r="AM2" t="s">
        <v>104</v>
      </c>
      <c r="AN2" t="s">
        <v>104</v>
      </c>
      <c r="AO2" t="s">
        <v>104</v>
      </c>
      <c r="AP2" t="s">
        <v>104</v>
      </c>
      <c r="AQ2" t="s">
        <v>142</v>
      </c>
      <c r="AR2" t="s">
        <v>142</v>
      </c>
      <c r="AS2" t="s">
        <v>142</v>
      </c>
      <c r="AT2" t="s">
        <v>144</v>
      </c>
      <c r="AV2" t="s">
        <v>137</v>
      </c>
      <c r="AW2" t="s">
        <v>137</v>
      </c>
      <c r="AX2" t="s">
        <v>137</v>
      </c>
      <c r="AY2" t="s">
        <v>146</v>
      </c>
      <c r="AZ2" t="s">
        <v>3</v>
      </c>
      <c r="BA2" t="s">
        <v>4</v>
      </c>
      <c r="BB2" t="s">
        <v>146</v>
      </c>
      <c r="BC2" t="s">
        <v>146</v>
      </c>
      <c r="BD2" t="s">
        <v>3</v>
      </c>
      <c r="BE2" t="s">
        <v>4</v>
      </c>
      <c r="BF2" t="s">
        <v>24</v>
      </c>
      <c r="BG2" t="s">
        <v>137</v>
      </c>
      <c r="BH2" t="s">
        <v>24</v>
      </c>
      <c r="BI2" t="s">
        <v>24</v>
      </c>
      <c r="BJ2" t="s">
        <v>3</v>
      </c>
      <c r="BK2" t="s">
        <v>3</v>
      </c>
      <c r="BL2" t="s">
        <v>146</v>
      </c>
      <c r="BM2" t="s">
        <v>146</v>
      </c>
      <c r="BN2" t="s">
        <v>146</v>
      </c>
      <c r="BO2" t="s">
        <v>145</v>
      </c>
      <c r="BP2" t="s">
        <v>3</v>
      </c>
      <c r="BR2" t="s">
        <v>137</v>
      </c>
      <c r="BS2" t="s">
        <v>137</v>
      </c>
      <c r="BT2" t="s">
        <v>19</v>
      </c>
      <c r="BU2" t="s">
        <v>137</v>
      </c>
      <c r="BV2" t="s">
        <v>146</v>
      </c>
      <c r="BW2" t="s">
        <v>137</v>
      </c>
      <c r="BX2" t="s">
        <v>137</v>
      </c>
      <c r="BY2" t="s">
        <v>137</v>
      </c>
      <c r="BZ2" t="s">
        <v>137</v>
      </c>
      <c r="CA2" t="s">
        <v>137</v>
      </c>
      <c r="CB2" t="s">
        <v>137</v>
      </c>
      <c r="CC2" t="s">
        <v>137</v>
      </c>
      <c r="CD2" t="s">
        <v>146</v>
      </c>
      <c r="CF2" t="s">
        <v>24</v>
      </c>
      <c r="CH2" t="s">
        <v>146</v>
      </c>
      <c r="CI2" t="s">
        <v>146</v>
      </c>
      <c r="CJ2" t="s">
        <v>137</v>
      </c>
      <c r="CK2" t="s">
        <v>24</v>
      </c>
      <c r="CL2" t="s">
        <v>24</v>
      </c>
      <c r="CM2" t="s">
        <v>137</v>
      </c>
      <c r="CN2" t="s">
        <v>137</v>
      </c>
      <c r="CO2" t="s">
        <v>137</v>
      </c>
      <c r="CP2" t="s">
        <v>137</v>
      </c>
      <c r="CQ2" t="s">
        <v>137</v>
      </c>
      <c r="CR2" t="s">
        <v>137</v>
      </c>
      <c r="CS2" t="s">
        <v>145</v>
      </c>
      <c r="CT2" t="s">
        <v>137</v>
      </c>
      <c r="CV2" t="s">
        <v>137</v>
      </c>
      <c r="CW2" t="s">
        <v>137</v>
      </c>
      <c r="CX2" t="s">
        <v>143</v>
      </c>
      <c r="CY2" t="s">
        <v>137</v>
      </c>
      <c r="CZ2" t="s">
        <v>137</v>
      </c>
      <c r="DA2" t="s">
        <v>137</v>
      </c>
      <c r="DB2" t="s">
        <v>137</v>
      </c>
      <c r="DC2" t="s">
        <v>11</v>
      </c>
      <c r="DD2" t="s">
        <v>138</v>
      </c>
      <c r="DE2" s="52" t="s">
        <v>141</v>
      </c>
    </row>
    <row r="3" spans="1:113" x14ac:dyDescent="0.2">
      <c r="B3" s="95" t="s">
        <v>457</v>
      </c>
      <c r="H3" t="s">
        <v>6</v>
      </c>
      <c r="I3" t="s">
        <v>13</v>
      </c>
      <c r="J3" t="s">
        <v>18</v>
      </c>
      <c r="K3" t="s">
        <v>13</v>
      </c>
      <c r="L3" t="s">
        <v>13</v>
      </c>
      <c r="M3" t="s">
        <v>18</v>
      </c>
      <c r="N3" t="s">
        <v>18</v>
      </c>
      <c r="O3" t="s">
        <v>18</v>
      </c>
      <c r="P3" t="s">
        <v>18</v>
      </c>
      <c r="Q3" t="s">
        <v>13</v>
      </c>
      <c r="R3" t="s">
        <v>13</v>
      </c>
      <c r="S3" t="s">
        <v>13</v>
      </c>
      <c r="T3" t="s">
        <v>13</v>
      </c>
      <c r="U3" t="s">
        <v>13</v>
      </c>
      <c r="V3" t="s">
        <v>13</v>
      </c>
      <c r="W3" t="s">
        <v>13</v>
      </c>
      <c r="Y3" t="s">
        <v>6</v>
      </c>
      <c r="Z3" t="s">
        <v>6</v>
      </c>
      <c r="AA3" t="s">
        <v>6</v>
      </c>
      <c r="AB3" t="s">
        <v>6</v>
      </c>
      <c r="AC3" t="s">
        <v>13</v>
      </c>
      <c r="AD3" t="s">
        <v>13</v>
      </c>
      <c r="AE3" t="s">
        <v>13</v>
      </c>
      <c r="AF3" t="s">
        <v>6</v>
      </c>
      <c r="AG3" t="s">
        <v>6</v>
      </c>
      <c r="AH3" t="s">
        <v>6</v>
      </c>
      <c r="AI3" t="s">
        <v>6</v>
      </c>
      <c r="AJ3" t="s">
        <v>6</v>
      </c>
      <c r="AK3" t="s">
        <v>6</v>
      </c>
      <c r="AL3" t="s">
        <v>6</v>
      </c>
      <c r="AM3" t="s">
        <v>6</v>
      </c>
      <c r="AN3" t="s">
        <v>6</v>
      </c>
      <c r="AO3" t="s">
        <v>6</v>
      </c>
      <c r="AP3" t="s">
        <v>6</v>
      </c>
      <c r="AQ3" t="s">
        <v>6</v>
      </c>
      <c r="AR3" t="s">
        <v>6</v>
      </c>
      <c r="AS3" t="s">
        <v>6</v>
      </c>
      <c r="AT3" t="s">
        <v>6</v>
      </c>
      <c r="AU3" t="s">
        <v>6</v>
      </c>
      <c r="AV3" t="s">
        <v>18</v>
      </c>
      <c r="AW3" t="s">
        <v>6</v>
      </c>
      <c r="AX3" t="s">
        <v>6</v>
      </c>
      <c r="AY3" t="s">
        <v>6</v>
      </c>
      <c r="AZ3" t="s">
        <v>13</v>
      </c>
      <c r="BA3" t="s">
        <v>18</v>
      </c>
      <c r="BB3" t="s">
        <v>13</v>
      </c>
      <c r="BC3" t="s">
        <v>6</v>
      </c>
      <c r="BD3" t="s">
        <v>6</v>
      </c>
      <c r="BE3" t="s">
        <v>6</v>
      </c>
      <c r="BF3" t="s">
        <v>6</v>
      </c>
      <c r="BG3" t="s">
        <v>6</v>
      </c>
      <c r="BH3" t="s">
        <v>6</v>
      </c>
      <c r="BI3" t="s">
        <v>6</v>
      </c>
      <c r="BJ3" t="s">
        <v>6</v>
      </c>
      <c r="BK3" t="s">
        <v>6</v>
      </c>
      <c r="BL3" t="s">
        <v>6</v>
      </c>
      <c r="BM3" t="s">
        <v>6</v>
      </c>
      <c r="BN3" t="s">
        <v>6</v>
      </c>
      <c r="BO3" t="s">
        <v>6</v>
      </c>
      <c r="BP3" t="s">
        <v>18</v>
      </c>
      <c r="BR3" t="s">
        <v>18</v>
      </c>
      <c r="BS3" t="s">
        <v>18</v>
      </c>
      <c r="BT3" t="s">
        <v>6</v>
      </c>
      <c r="BU3" t="s">
        <v>13</v>
      </c>
      <c r="BV3" t="s">
        <v>6</v>
      </c>
      <c r="BW3" t="s">
        <v>13</v>
      </c>
      <c r="BX3" t="s">
        <v>13</v>
      </c>
      <c r="BY3" t="s">
        <v>18</v>
      </c>
      <c r="BZ3" t="s">
        <v>18</v>
      </c>
      <c r="CA3" t="s">
        <v>18</v>
      </c>
      <c r="CB3" t="s">
        <v>18</v>
      </c>
      <c r="CC3" t="s">
        <v>6</v>
      </c>
      <c r="CD3" t="s">
        <v>18</v>
      </c>
      <c r="CF3" t="s">
        <v>18</v>
      </c>
      <c r="CH3" t="s">
        <v>13</v>
      </c>
      <c r="CI3" t="s">
        <v>6</v>
      </c>
      <c r="CJ3" t="s">
        <v>6</v>
      </c>
      <c r="CK3" t="s">
        <v>6</v>
      </c>
      <c r="CL3" t="s">
        <v>18</v>
      </c>
      <c r="CM3" t="s">
        <v>18</v>
      </c>
      <c r="CN3" t="s">
        <v>13</v>
      </c>
      <c r="CO3" t="s">
        <v>18</v>
      </c>
      <c r="CP3" t="s">
        <v>18</v>
      </c>
      <c r="CQ3" t="s">
        <v>6</v>
      </c>
      <c r="CR3" t="s">
        <v>6</v>
      </c>
      <c r="CS3" t="s">
        <v>6</v>
      </c>
      <c r="CT3" t="s">
        <v>13</v>
      </c>
      <c r="CV3" t="s">
        <v>18</v>
      </c>
      <c r="CW3" t="s">
        <v>18</v>
      </c>
    </row>
    <row r="4" spans="1:113" x14ac:dyDescent="0.2">
      <c r="A4" s="7">
        <v>202</v>
      </c>
      <c r="B4" t="s">
        <v>0</v>
      </c>
      <c r="C4" t="s">
        <v>351</v>
      </c>
      <c r="D4">
        <v>7</v>
      </c>
      <c r="E4" s="10">
        <v>226</v>
      </c>
      <c r="F4" s="9">
        <v>0.90700000000000003</v>
      </c>
      <c r="G4">
        <v>205</v>
      </c>
      <c r="H4">
        <v>1</v>
      </c>
      <c r="I4">
        <v>1</v>
      </c>
      <c r="M4">
        <v>0.5</v>
      </c>
      <c r="N4">
        <v>1</v>
      </c>
      <c r="S4">
        <v>1</v>
      </c>
      <c r="T4">
        <v>1</v>
      </c>
      <c r="U4">
        <v>1</v>
      </c>
      <c r="V4">
        <v>0.5</v>
      </c>
      <c r="W4">
        <v>3</v>
      </c>
      <c r="Y4">
        <v>2</v>
      </c>
      <c r="AA4">
        <v>2</v>
      </c>
      <c r="AB4">
        <v>4</v>
      </c>
      <c r="AC4">
        <v>2</v>
      </c>
      <c r="AD4">
        <v>10</v>
      </c>
      <c r="AF4">
        <v>1</v>
      </c>
      <c r="AG4">
        <v>1</v>
      </c>
      <c r="AH4">
        <v>6</v>
      </c>
      <c r="AI4">
        <v>4</v>
      </c>
      <c r="AM4">
        <v>0.36</v>
      </c>
      <c r="AQ4">
        <v>3</v>
      </c>
      <c r="AR4">
        <v>3</v>
      </c>
      <c r="AS4">
        <v>1</v>
      </c>
      <c r="AT4" s="4">
        <f>'pdf DetailxSch $$'!AT4</f>
        <v>0</v>
      </c>
      <c r="AU4" s="4">
        <f>'pdf DetailxSch $$'!AV4</f>
        <v>0</v>
      </c>
      <c r="AV4" s="4">
        <f>'pdf DetailxSch $$'!AW4</f>
        <v>100845</v>
      </c>
      <c r="AW4" s="4">
        <f>'pdf DetailxSch $$'!AX4</f>
        <v>1629</v>
      </c>
      <c r="AX4" s="4">
        <f>'pdf DetailxSch $$'!AY4</f>
        <v>0</v>
      </c>
      <c r="BF4" s="4">
        <f>'pdf DetailxSch $$'!BG4</f>
        <v>0</v>
      </c>
      <c r="BG4" s="4">
        <f>'pdf DetailxSch $$'!BH4</f>
        <v>0</v>
      </c>
      <c r="BH4" s="4">
        <f>'pdf DetailxSch $$'!BI4</f>
        <v>0</v>
      </c>
      <c r="BI4" s="4">
        <f>'pdf DetailxSch $$'!BJ4</f>
        <v>0</v>
      </c>
      <c r="BR4" s="4">
        <f>'pdf DetailxSch $$'!BS4</f>
        <v>0</v>
      </c>
      <c r="BS4" s="4">
        <f>'pdf DetailxSch $$'!BT4</f>
        <v>0</v>
      </c>
      <c r="BT4" s="4">
        <f>'pdf DetailxSch $$'!BU4</f>
        <v>55922</v>
      </c>
      <c r="BU4" s="4">
        <f>'pdf DetailxSch $$'!BV4</f>
        <v>0</v>
      </c>
      <c r="BW4" s="4">
        <f>'pdf DetailxSch $$'!BX4</f>
        <v>75000</v>
      </c>
      <c r="BX4" s="4">
        <f>'pdf DetailxSch $$'!BY4</f>
        <v>8223</v>
      </c>
      <c r="BY4" s="4">
        <f>'pdf DetailxSch $$'!BZ4</f>
        <v>1300</v>
      </c>
      <c r="BZ4" s="4">
        <f>'pdf DetailxSch $$'!CA4</f>
        <v>1130</v>
      </c>
      <c r="CA4" s="4">
        <f>'pdf DetailxSch $$'!CB4</f>
        <v>1130</v>
      </c>
      <c r="CB4" s="4">
        <f>'pdf DetailxSch $$'!CC4</f>
        <v>1300</v>
      </c>
      <c r="CC4" s="4">
        <f>'pdf DetailxSch $$'!CD4</f>
        <v>4520</v>
      </c>
      <c r="CF4" s="4">
        <f>'pdf DetailxSch $$'!CG4</f>
        <v>0</v>
      </c>
      <c r="CG4" s="4">
        <f>'pdf DetailxSch $$'!CH4</f>
        <v>0</v>
      </c>
      <c r="CJ4" s="4">
        <f>'pdf DetailxSch $$'!CK4</f>
        <v>0</v>
      </c>
      <c r="CK4" s="4">
        <f>'pdf DetailxSch $$'!CL4</f>
        <v>0</v>
      </c>
      <c r="CL4" s="4">
        <f>'pdf DetailxSch $$'!CM4</f>
        <v>22600</v>
      </c>
      <c r="CM4" s="4">
        <f>'pdf DetailxSch $$'!CN4</f>
        <v>62733</v>
      </c>
      <c r="CN4" s="4">
        <f>'pdf DetailxSch $$'!CO4</f>
        <v>4009</v>
      </c>
      <c r="CO4" s="4">
        <f>'pdf DetailxSch $$'!CP4</f>
        <v>0</v>
      </c>
      <c r="CP4" s="4">
        <f>'pdf DetailxSch $$'!CQ4</f>
        <v>0</v>
      </c>
      <c r="CQ4" s="4">
        <f>'pdf DetailxSch $$'!CR4</f>
        <v>13859</v>
      </c>
      <c r="CR4" s="4">
        <f>'pdf DetailxSch $$'!CS4</f>
        <v>0</v>
      </c>
      <c r="CT4" s="4">
        <f>'pdf DetailxSch $$'!CU4</f>
        <v>12650</v>
      </c>
      <c r="CU4" s="4">
        <f>'pdf DetailxSch $$'!CV4</f>
        <v>0</v>
      </c>
      <c r="CV4" s="4">
        <f>'pdf DetailxSch $$'!CW4</f>
        <v>0</v>
      </c>
      <c r="CW4" s="4">
        <f>'pdf DetailxSch $$'!CX4</f>
        <v>0</v>
      </c>
      <c r="CY4" s="4">
        <f>'pdf DetailxSch $$'!CZ4</f>
        <v>0</v>
      </c>
      <c r="CZ4" s="4">
        <f>'pdf DetailxSch $$'!DA4</f>
        <v>0</v>
      </c>
      <c r="DA4" s="4">
        <f>'pdf DetailxSch $$'!DB4</f>
        <v>0</v>
      </c>
      <c r="DB4" s="4">
        <f>'pdf DetailxSch $$'!DC4</f>
        <v>0</v>
      </c>
      <c r="DD4" s="4">
        <f>'pdf DetailxSch $$'!DE4</f>
        <v>414</v>
      </c>
      <c r="DE4" s="52">
        <v>47.36</v>
      </c>
      <c r="DG4" s="82">
        <f>VLOOKUP(A4,'[2]FY21 FTE'!$A$2:$DT$118,124,FALSE)</f>
        <v>46.68181818181818</v>
      </c>
      <c r="DH4" s="83">
        <f>DE4-DG4</f>
        <v>0.67818181818181955</v>
      </c>
    </row>
    <row r="5" spans="1:113" x14ac:dyDescent="0.2">
      <c r="A5" s="7">
        <v>203</v>
      </c>
      <c r="B5" t="s">
        <v>5</v>
      </c>
      <c r="C5" t="s">
        <v>351</v>
      </c>
      <c r="D5">
        <v>6</v>
      </c>
      <c r="E5" s="10">
        <v>335</v>
      </c>
      <c r="F5" s="9">
        <v>0.63300000000000001</v>
      </c>
      <c r="G5">
        <v>212</v>
      </c>
      <c r="H5">
        <v>1</v>
      </c>
      <c r="I5">
        <v>1</v>
      </c>
      <c r="J5">
        <v>0.8</v>
      </c>
      <c r="M5">
        <v>1</v>
      </c>
      <c r="N5">
        <v>1</v>
      </c>
      <c r="S5">
        <v>1</v>
      </c>
      <c r="T5">
        <v>1</v>
      </c>
      <c r="U5">
        <v>2</v>
      </c>
      <c r="V5">
        <v>1</v>
      </c>
      <c r="W5">
        <v>3</v>
      </c>
      <c r="Y5">
        <v>2</v>
      </c>
      <c r="Z5">
        <v>1</v>
      </c>
      <c r="AA5">
        <v>2</v>
      </c>
      <c r="AB5">
        <v>5</v>
      </c>
      <c r="AC5">
        <v>3</v>
      </c>
      <c r="AD5">
        <v>13</v>
      </c>
      <c r="AF5">
        <v>1</v>
      </c>
      <c r="AG5">
        <v>1</v>
      </c>
      <c r="AH5">
        <v>7</v>
      </c>
      <c r="AI5">
        <v>2</v>
      </c>
      <c r="AM5">
        <v>0.36</v>
      </c>
      <c r="AQ5">
        <v>7</v>
      </c>
      <c r="AR5">
        <v>7</v>
      </c>
      <c r="AS5">
        <v>1</v>
      </c>
      <c r="AT5" s="4">
        <f>'pdf DetailxSch $$'!AT5</f>
        <v>0</v>
      </c>
      <c r="AU5" s="4">
        <f>'pdf DetailxSch $$'!AV5</f>
        <v>0</v>
      </c>
      <c r="AV5" s="4">
        <f>'pdf DetailxSch $$'!AW5</f>
        <v>149484</v>
      </c>
      <c r="AW5" s="4">
        <f>'pdf DetailxSch $$'!AX5</f>
        <v>2415</v>
      </c>
      <c r="AX5" s="4">
        <f>'pdf DetailxSch $$'!AY5</f>
        <v>0</v>
      </c>
      <c r="BF5" s="4">
        <f>'pdf DetailxSch $$'!BG5</f>
        <v>0</v>
      </c>
      <c r="BG5" s="4">
        <f>'pdf DetailxSch $$'!BH5</f>
        <v>0</v>
      </c>
      <c r="BH5" s="4">
        <f>'pdf DetailxSch $$'!BI5</f>
        <v>0</v>
      </c>
      <c r="BI5" s="4">
        <f>'pdf DetailxSch $$'!BJ5</f>
        <v>0</v>
      </c>
      <c r="BR5" s="4">
        <f>'pdf DetailxSch $$'!BS5</f>
        <v>0</v>
      </c>
      <c r="BS5" s="4">
        <f>'pdf DetailxSch $$'!BT5</f>
        <v>0</v>
      </c>
      <c r="BT5" s="4">
        <f>'pdf DetailxSch $$'!BU5</f>
        <v>55922</v>
      </c>
      <c r="BU5" s="4">
        <f>'pdf DetailxSch $$'!BV5</f>
        <v>0</v>
      </c>
      <c r="BW5" s="4">
        <f>'pdf DetailxSch $$'!BX5</f>
        <v>0</v>
      </c>
      <c r="BX5" s="4">
        <f>'pdf DetailxSch $$'!BY5</f>
        <v>4243</v>
      </c>
      <c r="BY5" s="4">
        <f>'pdf DetailxSch $$'!BZ5</f>
        <v>1926</v>
      </c>
      <c r="BZ5" s="4">
        <f>'pdf DetailxSch $$'!CA5</f>
        <v>1675</v>
      </c>
      <c r="CA5" s="4">
        <f>'pdf DetailxSch $$'!CB5</f>
        <v>1675</v>
      </c>
      <c r="CB5" s="4">
        <f>'pdf DetailxSch $$'!CC5</f>
        <v>1926</v>
      </c>
      <c r="CC5" s="4">
        <f>'pdf DetailxSch $$'!CD5</f>
        <v>6700</v>
      </c>
      <c r="CF5" s="4">
        <f>'pdf DetailxSch $$'!CG5</f>
        <v>0</v>
      </c>
      <c r="CG5" s="4">
        <f>'pdf DetailxSch $$'!CH5</f>
        <v>0</v>
      </c>
      <c r="CJ5" s="4">
        <f>'pdf DetailxSch $$'!CK5</f>
        <v>0</v>
      </c>
      <c r="CK5" s="4">
        <f>'pdf DetailxSch $$'!CL5</f>
        <v>0</v>
      </c>
      <c r="CL5" s="4">
        <f>'pdf DetailxSch $$'!CM5</f>
        <v>33500</v>
      </c>
      <c r="CM5" s="4">
        <f>'pdf DetailxSch $$'!CN5</f>
        <v>74451</v>
      </c>
      <c r="CN5" s="4">
        <f>'pdf DetailxSch $$'!CO5</f>
        <v>5669</v>
      </c>
      <c r="CO5" s="4">
        <f>'pdf DetailxSch $$'!CP5</f>
        <v>0</v>
      </c>
      <c r="CP5" s="4">
        <f>'pdf DetailxSch $$'!CQ5</f>
        <v>0</v>
      </c>
      <c r="CQ5" s="4">
        <f>'pdf DetailxSch $$'!CR5</f>
        <v>0</v>
      </c>
      <c r="CR5" s="4">
        <f>'pdf DetailxSch $$'!CS5</f>
        <v>0</v>
      </c>
      <c r="CT5" s="4">
        <f>'pdf DetailxSch $$'!CU5</f>
        <v>25350</v>
      </c>
      <c r="CU5" s="4">
        <f>'pdf DetailxSch $$'!CV5</f>
        <v>0</v>
      </c>
      <c r="CV5" s="4">
        <f>'pdf DetailxSch $$'!CW5</f>
        <v>0</v>
      </c>
      <c r="CW5" s="4">
        <f>'pdf DetailxSch $$'!CX5</f>
        <v>0</v>
      </c>
      <c r="CY5" s="4">
        <f>'pdf DetailxSch $$'!CZ5</f>
        <v>0</v>
      </c>
      <c r="CZ5" s="4">
        <f>'pdf DetailxSch $$'!DA5</f>
        <v>0</v>
      </c>
      <c r="DA5" s="4">
        <f>'pdf DetailxSch $$'!DB5</f>
        <v>0</v>
      </c>
      <c r="DB5" s="4">
        <f>'pdf DetailxSch $$'!DC5</f>
        <v>0</v>
      </c>
      <c r="DD5" s="4">
        <f>'pdf DetailxSch $$'!DE5</f>
        <v>-112151</v>
      </c>
      <c r="DE5" s="52">
        <v>62.36</v>
      </c>
      <c r="DG5" s="82">
        <f>VLOOKUP(A5,'[2]FY21 FTE'!$A$2:$DT$118,124,FALSE)</f>
        <v>60.572727272727271</v>
      </c>
      <c r="DH5" s="83">
        <f t="shared" ref="DH5:DH68" si="0">DE5-DG5</f>
        <v>1.7872727272727289</v>
      </c>
    </row>
    <row r="6" spans="1:113" x14ac:dyDescent="0.2">
      <c r="A6" s="7">
        <v>450</v>
      </c>
      <c r="B6" t="s">
        <v>7</v>
      </c>
      <c r="C6" t="s">
        <v>352</v>
      </c>
      <c r="D6">
        <v>8</v>
      </c>
      <c r="E6" s="10">
        <v>357</v>
      </c>
      <c r="F6" s="9">
        <v>0.83499999999999996</v>
      </c>
      <c r="G6">
        <v>298</v>
      </c>
      <c r="H6">
        <v>1</v>
      </c>
      <c r="I6">
        <v>1</v>
      </c>
      <c r="J6">
        <v>1.2</v>
      </c>
      <c r="L6">
        <v>1.5</v>
      </c>
      <c r="M6">
        <v>1</v>
      </c>
      <c r="N6">
        <v>1</v>
      </c>
      <c r="P6">
        <v>1</v>
      </c>
      <c r="Q6">
        <f>2-R6</f>
        <v>1</v>
      </c>
      <c r="R6">
        <v>1</v>
      </c>
      <c r="S6">
        <v>1</v>
      </c>
      <c r="T6">
        <v>1</v>
      </c>
      <c r="U6">
        <v>6</v>
      </c>
      <c r="V6">
        <v>1</v>
      </c>
      <c r="AD6">
        <f>24.32-AE6</f>
        <v>14.875</v>
      </c>
      <c r="AE6">
        <v>9.4450000000000003</v>
      </c>
      <c r="AF6">
        <v>1</v>
      </c>
      <c r="AG6">
        <v>4</v>
      </c>
      <c r="AH6">
        <v>14</v>
      </c>
      <c r="AI6">
        <v>10</v>
      </c>
      <c r="AJ6">
        <v>2</v>
      </c>
      <c r="AM6">
        <v>0.05</v>
      </c>
      <c r="AT6" s="4">
        <f>'pdf DetailxSch $$'!AT6</f>
        <v>60000</v>
      </c>
      <c r="AU6" s="4">
        <f>'pdf DetailxSch $$'!AV6</f>
        <v>0</v>
      </c>
      <c r="AV6" s="4">
        <f>'pdf DetailxSch $$'!AW6</f>
        <v>159302</v>
      </c>
      <c r="AW6" s="4">
        <f>'pdf DetailxSch $$'!AX6</f>
        <v>2574</v>
      </c>
      <c r="AX6" s="4">
        <f>'pdf DetailxSch $$'!AY6</f>
        <v>0</v>
      </c>
      <c r="BE6">
        <v>1</v>
      </c>
      <c r="BF6" s="4">
        <f>'pdf DetailxSch $$'!BG6</f>
        <v>9336</v>
      </c>
      <c r="BG6" s="4">
        <f>'pdf DetailxSch $$'!BH6</f>
        <v>25880</v>
      </c>
      <c r="BH6" s="4">
        <f>'pdf DetailxSch $$'!BI6</f>
        <v>32000</v>
      </c>
      <c r="BI6" s="4">
        <f>'pdf DetailxSch $$'!BJ6</f>
        <v>0</v>
      </c>
      <c r="BL6">
        <v>1</v>
      </c>
      <c r="BR6" s="4">
        <f>'pdf DetailxSch $$'!BS6</f>
        <v>0</v>
      </c>
      <c r="BS6" s="4">
        <f>'pdf DetailxSch $$'!BT6</f>
        <v>0</v>
      </c>
      <c r="BT6" s="4">
        <f>'pdf DetailxSch $$'!BU6</f>
        <v>615454</v>
      </c>
      <c r="BU6" s="4">
        <f>'pdf DetailxSch $$'!BV6</f>
        <v>0</v>
      </c>
      <c r="BV6">
        <v>1</v>
      </c>
      <c r="BW6" s="4">
        <f>'pdf DetailxSch $$'!BX6</f>
        <v>75000</v>
      </c>
      <c r="BX6" s="4">
        <f>'pdf DetailxSch $$'!BY6</f>
        <v>11972</v>
      </c>
      <c r="BY6" s="4">
        <f>'pdf DetailxSch $$'!BZ6</f>
        <v>10264</v>
      </c>
      <c r="BZ6" s="4">
        <f>'pdf DetailxSch $$'!CA6</f>
        <v>5355</v>
      </c>
      <c r="CA6" s="4">
        <f>'pdf DetailxSch $$'!CB6</f>
        <v>5355</v>
      </c>
      <c r="CB6" s="4">
        <f>'pdf DetailxSch $$'!CC6</f>
        <v>12317</v>
      </c>
      <c r="CC6" s="4">
        <f>'pdf DetailxSch $$'!CD6</f>
        <v>7140</v>
      </c>
      <c r="CD6">
        <v>1</v>
      </c>
      <c r="CF6" s="4">
        <f>'pdf DetailxSch $$'!CG6</f>
        <v>0</v>
      </c>
      <c r="CG6" s="4">
        <f>'pdf DetailxSch $$'!CH6</f>
        <v>0</v>
      </c>
      <c r="CJ6" s="4">
        <f>'pdf DetailxSch $$'!CK6</f>
        <v>0</v>
      </c>
      <c r="CK6" s="4">
        <f>'pdf DetailxSch $$'!CL6</f>
        <v>0</v>
      </c>
      <c r="CL6" s="4">
        <f>'pdf DetailxSch $$'!CM6</f>
        <v>35700</v>
      </c>
      <c r="CM6" s="4">
        <f>'pdf DetailxSch $$'!CN6</f>
        <v>115863</v>
      </c>
      <c r="CN6" s="4">
        <f>'pdf DetailxSch $$'!CO6</f>
        <v>9959</v>
      </c>
      <c r="CO6" s="4">
        <f>'pdf DetailxSch $$'!CP6</f>
        <v>0</v>
      </c>
      <c r="CP6" s="4">
        <f>'pdf DetailxSch $$'!CQ6</f>
        <v>0</v>
      </c>
      <c r="CQ6" s="4">
        <f>'pdf DetailxSch $$'!CR6</f>
        <v>0</v>
      </c>
      <c r="CR6" s="4">
        <f>'pdf DetailxSch $$'!CS6</f>
        <v>0</v>
      </c>
      <c r="CT6" s="4">
        <f>'pdf DetailxSch $$'!CU6</f>
        <v>10725</v>
      </c>
      <c r="CU6" s="4">
        <f>'pdf DetailxSch $$'!CV6</f>
        <v>0</v>
      </c>
      <c r="CV6" s="4">
        <f>'pdf DetailxSch $$'!CW6</f>
        <v>166560</v>
      </c>
      <c r="CW6" s="4">
        <f>'pdf DetailxSch $$'!CX6</f>
        <v>0</v>
      </c>
      <c r="CY6" s="4">
        <f>'pdf DetailxSch $$'!CZ6</f>
        <v>0</v>
      </c>
      <c r="CZ6" s="4">
        <f>'pdf DetailxSch $$'!DA6</f>
        <v>0</v>
      </c>
      <c r="DA6" s="4">
        <f>'pdf DetailxSch $$'!DB6</f>
        <v>0</v>
      </c>
      <c r="DB6" s="4">
        <f>'pdf DetailxSch $$'!DC6</f>
        <v>0</v>
      </c>
      <c r="DD6" s="4">
        <f>'pdf DetailxSch $$'!DE6</f>
        <v>-461</v>
      </c>
      <c r="DE6" s="52">
        <v>74.86999999999999</v>
      </c>
      <c r="DG6" s="82">
        <f>VLOOKUP(A6,'[2]FY21 FTE'!$A$2:$DT$118,124,FALSE)</f>
        <v>80.156684167320336</v>
      </c>
      <c r="DH6" s="83">
        <f t="shared" si="0"/>
        <v>-5.2866841673203453</v>
      </c>
    </row>
    <row r="7" spans="1:113" x14ac:dyDescent="0.2">
      <c r="A7" s="7">
        <v>452</v>
      </c>
      <c r="B7" t="s">
        <v>8</v>
      </c>
      <c r="C7" t="s">
        <v>352</v>
      </c>
      <c r="D7">
        <v>8</v>
      </c>
      <c r="E7" s="10">
        <v>698</v>
      </c>
      <c r="F7" s="9">
        <v>0.85099999999999998</v>
      </c>
      <c r="G7">
        <v>594</v>
      </c>
      <c r="H7">
        <v>1</v>
      </c>
      <c r="I7">
        <v>1</v>
      </c>
      <c r="J7">
        <v>2.2999999999999998</v>
      </c>
      <c r="L7">
        <v>3</v>
      </c>
      <c r="M7">
        <v>1</v>
      </c>
      <c r="N7">
        <v>1</v>
      </c>
      <c r="O7">
        <v>1.7</v>
      </c>
      <c r="P7">
        <v>1</v>
      </c>
      <c r="Q7">
        <f>2-R7</f>
        <v>1</v>
      </c>
      <c r="R7">
        <v>1</v>
      </c>
      <c r="S7">
        <v>1</v>
      </c>
      <c r="T7">
        <v>1</v>
      </c>
      <c r="U7">
        <v>9</v>
      </c>
      <c r="V7">
        <v>1</v>
      </c>
      <c r="AD7">
        <f>40.09-AE7</f>
        <v>29.083333333333332</v>
      </c>
      <c r="AE7">
        <v>11.006666666666671</v>
      </c>
      <c r="AF7">
        <v>2</v>
      </c>
      <c r="AG7">
        <v>5</v>
      </c>
      <c r="AH7">
        <v>18</v>
      </c>
      <c r="AI7">
        <v>7</v>
      </c>
      <c r="AJ7">
        <v>2</v>
      </c>
      <c r="AL7">
        <v>1</v>
      </c>
      <c r="AT7" s="4">
        <f>'pdf DetailxSch $$'!AT7</f>
        <v>70000</v>
      </c>
      <c r="AU7" s="4">
        <f>'pdf DetailxSch $$'!AV7</f>
        <v>0</v>
      </c>
      <c r="AV7" s="4">
        <f>'pdf DetailxSch $$'!AW7</f>
        <v>311462</v>
      </c>
      <c r="AW7" s="4">
        <f>'pdf DetailxSch $$'!AX7</f>
        <v>5032</v>
      </c>
      <c r="AX7" s="4">
        <f>'pdf DetailxSch $$'!AY7</f>
        <v>0</v>
      </c>
      <c r="BE7">
        <v>1</v>
      </c>
      <c r="BF7" s="4">
        <f>'pdf DetailxSch $$'!BG7</f>
        <v>23216</v>
      </c>
      <c r="BG7" s="4">
        <f>'pdf DetailxSch $$'!BH7</f>
        <v>22000</v>
      </c>
      <c r="BH7" s="4">
        <f>'pdf DetailxSch $$'!BI7</f>
        <v>32000</v>
      </c>
      <c r="BI7" s="4">
        <f>'pdf DetailxSch $$'!BJ7</f>
        <v>25702</v>
      </c>
      <c r="BL7">
        <v>2</v>
      </c>
      <c r="BM7">
        <v>1</v>
      </c>
      <c r="BO7">
        <v>1</v>
      </c>
      <c r="BR7" s="4">
        <f>'pdf DetailxSch $$'!BS7</f>
        <v>0</v>
      </c>
      <c r="BS7" s="4">
        <f>'pdf DetailxSch $$'!BT7</f>
        <v>0</v>
      </c>
      <c r="BT7" s="4">
        <f>'pdf DetailxSch $$'!BU7</f>
        <v>732138</v>
      </c>
      <c r="BU7" s="4">
        <f>'pdf DetailxSch $$'!BV7</f>
        <v>0</v>
      </c>
      <c r="BV7">
        <v>1</v>
      </c>
      <c r="BW7" s="4">
        <f>'pdf DetailxSch $$'!BX7</f>
        <v>75000</v>
      </c>
      <c r="BX7" s="4">
        <f>'pdf DetailxSch $$'!BY7</f>
        <v>23798</v>
      </c>
      <c r="BY7" s="4">
        <f>'pdf DetailxSch $$'!BZ7</f>
        <v>20068</v>
      </c>
      <c r="BZ7" s="4">
        <f>'pdf DetailxSch $$'!CA7</f>
        <v>10470</v>
      </c>
      <c r="CA7" s="4">
        <f>'pdf DetailxSch $$'!CB7</f>
        <v>10470</v>
      </c>
      <c r="CB7" s="4">
        <f>'pdf DetailxSch $$'!CC7</f>
        <v>24081</v>
      </c>
      <c r="CC7" s="4">
        <f>'pdf DetailxSch $$'!CD7</f>
        <v>13960</v>
      </c>
      <c r="CD7">
        <v>1</v>
      </c>
      <c r="CF7" s="4">
        <f>'pdf DetailxSch $$'!CG7</f>
        <v>0</v>
      </c>
      <c r="CG7" s="4">
        <f>'pdf DetailxSch $$'!CH7</f>
        <v>0</v>
      </c>
      <c r="CJ7" s="4">
        <f>'pdf DetailxSch $$'!CK7</f>
        <v>5000</v>
      </c>
      <c r="CK7" s="4">
        <f>'pdf DetailxSch $$'!CL7</f>
        <v>113946</v>
      </c>
      <c r="CL7" s="4">
        <f>'pdf DetailxSch $$'!CM7</f>
        <v>69800</v>
      </c>
      <c r="CM7" s="4">
        <f>'pdf DetailxSch $$'!CN7</f>
        <v>166731</v>
      </c>
      <c r="CN7" s="4">
        <f>'pdf DetailxSch $$'!CO7</f>
        <v>13909</v>
      </c>
      <c r="CO7" s="4">
        <f>'pdf DetailxSch $$'!CP7</f>
        <v>0</v>
      </c>
      <c r="CP7" s="4">
        <f>'pdf DetailxSch $$'!CQ7</f>
        <v>0</v>
      </c>
      <c r="CQ7" s="4">
        <f>'pdf DetailxSch $$'!CR7</f>
        <v>0</v>
      </c>
      <c r="CR7" s="4">
        <f>'pdf DetailxSch $$'!CS7</f>
        <v>0</v>
      </c>
      <c r="CT7" s="4">
        <f>'pdf DetailxSch $$'!CU7</f>
        <v>44625</v>
      </c>
      <c r="CU7" s="4">
        <f>'pdf DetailxSch $$'!CV7</f>
        <v>0</v>
      </c>
      <c r="CV7" s="4">
        <f>'pdf DetailxSch $$'!CW7</f>
        <v>0</v>
      </c>
      <c r="CW7" s="4">
        <f>'pdf DetailxSch $$'!CX7</f>
        <v>0</v>
      </c>
      <c r="CY7" s="4">
        <f>'pdf DetailxSch $$'!CZ7</f>
        <v>0</v>
      </c>
      <c r="CZ7" s="4">
        <f>'pdf DetailxSch $$'!DA7</f>
        <v>0</v>
      </c>
      <c r="DA7" s="4">
        <f>'pdf DetailxSch $$'!DB7</f>
        <v>0</v>
      </c>
      <c r="DB7" s="4">
        <f>'pdf DetailxSch $$'!DC7</f>
        <v>0</v>
      </c>
      <c r="DD7" s="4">
        <f>'pdf DetailxSch $$'!DE7</f>
        <v>478</v>
      </c>
      <c r="DE7" s="52">
        <v>103.79</v>
      </c>
      <c r="DG7" s="82">
        <f>VLOOKUP(A7,'[2]FY21 FTE'!$A$2:$DT$118,124,FALSE)</f>
        <v>101.12162516322678</v>
      </c>
      <c r="DH7" s="83">
        <f t="shared" si="0"/>
        <v>2.668374836773225</v>
      </c>
    </row>
    <row r="8" spans="1:113" x14ac:dyDescent="0.2">
      <c r="A8" s="7">
        <v>462</v>
      </c>
      <c r="B8" t="s">
        <v>10</v>
      </c>
      <c r="C8" t="s">
        <v>353</v>
      </c>
      <c r="D8">
        <v>8</v>
      </c>
      <c r="E8" s="10">
        <v>469</v>
      </c>
      <c r="F8" s="9">
        <v>0</v>
      </c>
      <c r="G8">
        <v>0</v>
      </c>
      <c r="H8">
        <v>1</v>
      </c>
      <c r="I8">
        <v>1</v>
      </c>
      <c r="J8">
        <v>1.56</v>
      </c>
      <c r="L8">
        <v>2</v>
      </c>
      <c r="M8">
        <v>1</v>
      </c>
      <c r="N8">
        <v>1</v>
      </c>
      <c r="O8">
        <v>1.2</v>
      </c>
      <c r="Q8">
        <v>1</v>
      </c>
      <c r="S8">
        <v>1</v>
      </c>
      <c r="T8">
        <v>1</v>
      </c>
      <c r="U8">
        <v>1</v>
      </c>
      <c r="AD8">
        <v>16.21</v>
      </c>
      <c r="AF8">
        <v>1</v>
      </c>
      <c r="AG8">
        <v>3</v>
      </c>
      <c r="AH8">
        <v>10</v>
      </c>
      <c r="AI8">
        <v>2</v>
      </c>
      <c r="AJ8">
        <v>1</v>
      </c>
      <c r="AM8">
        <v>0.23</v>
      </c>
      <c r="AT8" s="4">
        <f>'pdf DetailxSch $$'!AT8</f>
        <v>0</v>
      </c>
      <c r="AU8" s="4">
        <f>'pdf DetailxSch $$'!AV8</f>
        <v>0</v>
      </c>
      <c r="AV8" s="4">
        <f>'pdf DetailxSch $$'!AW8</f>
        <v>0</v>
      </c>
      <c r="AW8" s="4">
        <f>'pdf DetailxSch $$'!AX8</f>
        <v>0</v>
      </c>
      <c r="AX8" s="4">
        <f>'pdf DetailxSch $$'!AY8</f>
        <v>11725</v>
      </c>
      <c r="BF8" s="4">
        <f>'pdf DetailxSch $$'!BG8</f>
        <v>0</v>
      </c>
      <c r="BG8" s="4">
        <f>'pdf DetailxSch $$'!BH8</f>
        <v>0</v>
      </c>
      <c r="BH8" s="4">
        <f>'pdf DetailxSch $$'!BI8</f>
        <v>0</v>
      </c>
      <c r="BI8" s="4">
        <f>'pdf DetailxSch $$'!BJ8</f>
        <v>0</v>
      </c>
      <c r="BR8" s="4">
        <f>'pdf DetailxSch $$'!BS8</f>
        <v>0</v>
      </c>
      <c r="BS8" s="4">
        <f>'pdf DetailxSch $$'!BT8</f>
        <v>0</v>
      </c>
      <c r="BT8" s="4">
        <f>'pdf DetailxSch $$'!BU8</f>
        <v>188124</v>
      </c>
      <c r="BU8" s="4">
        <f>'pdf DetailxSch $$'!BV8</f>
        <v>0</v>
      </c>
      <c r="BW8" s="4">
        <f>'pdf DetailxSch $$'!BX8</f>
        <v>0</v>
      </c>
      <c r="BX8" s="4">
        <f>'pdf DetailxSch $$'!BY8</f>
        <v>0</v>
      </c>
      <c r="BY8" s="4">
        <f>'pdf DetailxSch $$'!BZ8</f>
        <v>13484</v>
      </c>
      <c r="BZ8" s="4">
        <f>'pdf DetailxSch $$'!CA8</f>
        <v>7035</v>
      </c>
      <c r="CA8" s="4">
        <f>'pdf DetailxSch $$'!CB8</f>
        <v>7035</v>
      </c>
      <c r="CB8" s="4">
        <f>'pdf DetailxSch $$'!CC8</f>
        <v>16181</v>
      </c>
      <c r="CC8" s="4">
        <f>'pdf DetailxSch $$'!CD8</f>
        <v>9380</v>
      </c>
      <c r="CE8">
        <v>1</v>
      </c>
      <c r="CF8" s="4">
        <f>'pdf DetailxSch $$'!CG8</f>
        <v>0</v>
      </c>
      <c r="CG8" s="4">
        <f>'pdf DetailxSch $$'!CH8</f>
        <v>150000</v>
      </c>
      <c r="CJ8" s="4">
        <f>'pdf DetailxSch $$'!CK8</f>
        <v>0</v>
      </c>
      <c r="CK8" s="4">
        <f>'pdf DetailxSch $$'!CL8</f>
        <v>0</v>
      </c>
      <c r="CL8" s="4">
        <f>'pdf DetailxSch $$'!CM8</f>
        <v>46900</v>
      </c>
      <c r="CM8" s="4">
        <f>'pdf DetailxSch $$'!CN8</f>
        <v>79280</v>
      </c>
      <c r="CN8" s="4">
        <f>'pdf DetailxSch $$'!CO8</f>
        <v>5974</v>
      </c>
      <c r="CO8" s="4">
        <f>'pdf DetailxSch $$'!CP8</f>
        <v>0</v>
      </c>
      <c r="CP8" s="4">
        <f>'pdf DetailxSch $$'!CQ8</f>
        <v>0</v>
      </c>
      <c r="CQ8" s="4">
        <f>'pdf DetailxSch $$'!CR8</f>
        <v>0</v>
      </c>
      <c r="CR8" s="4">
        <f>'pdf DetailxSch $$'!CS8</f>
        <v>0</v>
      </c>
      <c r="CT8" s="4">
        <f>'pdf DetailxSch $$'!CU8</f>
        <v>0</v>
      </c>
      <c r="CU8" s="4">
        <f>'pdf DetailxSch $$'!CV8</f>
        <v>3025</v>
      </c>
      <c r="CV8" s="4">
        <f>'pdf DetailxSch $$'!CW8</f>
        <v>0</v>
      </c>
      <c r="CW8" s="4">
        <f>'pdf DetailxSch $$'!CX8</f>
        <v>0</v>
      </c>
      <c r="CY8" s="4">
        <f>'pdf DetailxSch $$'!CZ8</f>
        <v>0</v>
      </c>
      <c r="CZ8" s="4">
        <f>'pdf DetailxSch $$'!DA8</f>
        <v>0</v>
      </c>
      <c r="DA8" s="4">
        <f>'pdf DetailxSch $$'!DB8</f>
        <v>0</v>
      </c>
      <c r="DB8" s="4">
        <f>'pdf DetailxSch $$'!DC8</f>
        <v>0</v>
      </c>
      <c r="DD8" s="4">
        <f>'pdf DetailxSch $$'!DE8</f>
        <v>-33990</v>
      </c>
      <c r="DE8" s="52">
        <v>43.639999999999993</v>
      </c>
      <c r="DG8" s="82">
        <f>VLOOKUP(A8,'[2]FY21 FTE'!$A$2:$DT$118,124,FALSE)</f>
        <v>48.278485297191018</v>
      </c>
      <c r="DH8" s="83">
        <f t="shared" si="0"/>
        <v>-4.6384852971910249</v>
      </c>
    </row>
    <row r="9" spans="1:113" x14ac:dyDescent="0.2">
      <c r="A9" s="7">
        <v>204</v>
      </c>
      <c r="B9" t="s">
        <v>12</v>
      </c>
      <c r="C9" t="s">
        <v>351</v>
      </c>
      <c r="D9">
        <v>1</v>
      </c>
      <c r="E9" s="10">
        <v>662</v>
      </c>
      <c r="F9" s="9">
        <v>0.27300000000000002</v>
      </c>
      <c r="G9">
        <v>181</v>
      </c>
      <c r="H9">
        <v>1</v>
      </c>
      <c r="I9">
        <v>1</v>
      </c>
      <c r="J9">
        <v>1.7</v>
      </c>
      <c r="M9">
        <v>1</v>
      </c>
      <c r="N9">
        <v>1</v>
      </c>
      <c r="O9">
        <v>1.7</v>
      </c>
      <c r="S9">
        <v>1</v>
      </c>
      <c r="T9">
        <v>1</v>
      </c>
      <c r="U9">
        <v>4</v>
      </c>
      <c r="V9">
        <v>1</v>
      </c>
      <c r="W9">
        <v>5.5</v>
      </c>
      <c r="Y9">
        <v>3</v>
      </c>
      <c r="AA9">
        <v>3</v>
      </c>
      <c r="AB9">
        <v>6</v>
      </c>
      <c r="AC9">
        <v>4</v>
      </c>
      <c r="AD9">
        <v>25</v>
      </c>
      <c r="AF9">
        <v>1</v>
      </c>
      <c r="AG9">
        <v>2</v>
      </c>
      <c r="AH9">
        <v>10</v>
      </c>
      <c r="AI9">
        <v>4</v>
      </c>
      <c r="AL9">
        <v>15</v>
      </c>
      <c r="AO9">
        <v>3</v>
      </c>
      <c r="AQ9">
        <v>5</v>
      </c>
      <c r="AR9">
        <v>5</v>
      </c>
      <c r="AS9">
        <v>1</v>
      </c>
      <c r="AT9" s="4">
        <f>'pdf DetailxSch $$'!AT9</f>
        <v>0</v>
      </c>
      <c r="AU9" s="4">
        <f>'pdf DetailxSch $$'!AV9</f>
        <v>0</v>
      </c>
      <c r="AV9" s="4">
        <f>'pdf DetailxSch $$'!AW9</f>
        <v>295399</v>
      </c>
      <c r="AW9" s="4">
        <f>'pdf DetailxSch $$'!AX9</f>
        <v>4773</v>
      </c>
      <c r="AX9" s="4">
        <f>'pdf DetailxSch $$'!AY9</f>
        <v>0</v>
      </c>
      <c r="BF9" s="4">
        <f>'pdf DetailxSch $$'!BG9</f>
        <v>0</v>
      </c>
      <c r="BG9" s="4">
        <f>'pdf DetailxSch $$'!BH9</f>
        <v>0</v>
      </c>
      <c r="BH9" s="4">
        <f>'pdf DetailxSch $$'!BI9</f>
        <v>0</v>
      </c>
      <c r="BI9" s="4">
        <f>'pdf DetailxSch $$'!BJ9</f>
        <v>0</v>
      </c>
      <c r="BR9" s="4">
        <f>'pdf DetailxSch $$'!BS9</f>
        <v>0</v>
      </c>
      <c r="BS9" s="4">
        <f>'pdf DetailxSch $$'!BT9</f>
        <v>0</v>
      </c>
      <c r="BT9" s="4">
        <f>'pdf DetailxSch $$'!BU9</f>
        <v>111844</v>
      </c>
      <c r="BU9" s="4">
        <f>'pdf DetailxSch $$'!BV9</f>
        <v>0</v>
      </c>
      <c r="BW9" s="4">
        <f>'pdf DetailxSch $$'!BX9</f>
        <v>0</v>
      </c>
      <c r="BX9" s="4">
        <f>'pdf DetailxSch $$'!BY9</f>
        <v>3629</v>
      </c>
      <c r="BY9" s="4">
        <f>'pdf DetailxSch $$'!BZ9</f>
        <v>3807</v>
      </c>
      <c r="BZ9" s="4">
        <f>'pdf DetailxSch $$'!CA9</f>
        <v>3310</v>
      </c>
      <c r="CA9" s="4">
        <f>'pdf DetailxSch $$'!CB9</f>
        <v>3310</v>
      </c>
      <c r="CB9" s="4">
        <f>'pdf DetailxSch $$'!CC9</f>
        <v>3807</v>
      </c>
      <c r="CC9" s="4">
        <f>'pdf DetailxSch $$'!CD9</f>
        <v>13240</v>
      </c>
      <c r="CF9" s="4">
        <f>'pdf DetailxSch $$'!CG9</f>
        <v>0</v>
      </c>
      <c r="CG9" s="4">
        <f>'pdf DetailxSch $$'!CH9</f>
        <v>0</v>
      </c>
      <c r="CJ9" s="4">
        <f>'pdf DetailxSch $$'!CK9</f>
        <v>0</v>
      </c>
      <c r="CK9" s="4">
        <f>'pdf DetailxSch $$'!CL9</f>
        <v>0</v>
      </c>
      <c r="CL9" s="4">
        <f>'pdf DetailxSch $$'!CM9</f>
        <v>66200</v>
      </c>
      <c r="CM9" s="4">
        <f>'pdf DetailxSch $$'!CN9</f>
        <v>151265</v>
      </c>
      <c r="CN9" s="4">
        <f>'pdf DetailxSch $$'!CO9</f>
        <v>9493</v>
      </c>
      <c r="CO9" s="4">
        <f>'pdf DetailxSch $$'!CP9</f>
        <v>0</v>
      </c>
      <c r="CP9" s="4">
        <f>'pdf DetailxSch $$'!CQ9</f>
        <v>0</v>
      </c>
      <c r="CQ9" s="4">
        <f>'pdf DetailxSch $$'!CR9</f>
        <v>0</v>
      </c>
      <c r="CR9" s="4">
        <f>'pdf DetailxSch $$'!CS9</f>
        <v>0</v>
      </c>
      <c r="CT9" s="4">
        <f>'pdf DetailxSch $$'!CU9</f>
        <v>18150</v>
      </c>
      <c r="CU9" s="4">
        <f>'pdf DetailxSch $$'!CV9</f>
        <v>0</v>
      </c>
      <c r="CV9" s="4">
        <f>'pdf DetailxSch $$'!CW9</f>
        <v>0</v>
      </c>
      <c r="CW9" s="4">
        <f>'pdf DetailxSch $$'!CX9</f>
        <v>0</v>
      </c>
      <c r="CY9" s="4">
        <f>'pdf DetailxSch $$'!CZ9</f>
        <v>0</v>
      </c>
      <c r="CZ9" s="4">
        <f>'pdf DetailxSch $$'!DA9</f>
        <v>0</v>
      </c>
      <c r="DA9" s="4">
        <f>'pdf DetailxSch $$'!DB9</f>
        <v>0</v>
      </c>
      <c r="DB9" s="4">
        <f>'pdf DetailxSch $$'!DC9</f>
        <v>0</v>
      </c>
      <c r="DD9" s="4">
        <f>'pdf DetailxSch $$'!DE9</f>
        <v>18</v>
      </c>
      <c r="DE9" s="52">
        <v>103.2</v>
      </c>
      <c r="DG9" s="82">
        <f>VLOOKUP(A9,'[2]FY21 FTE'!$A$2:$DT$118,124,FALSE)</f>
        <v>105.70000000000002</v>
      </c>
      <c r="DH9" s="83">
        <f t="shared" si="0"/>
        <v>-2.5000000000000142</v>
      </c>
    </row>
    <row r="10" spans="1:113" x14ac:dyDescent="0.2">
      <c r="A10" s="7">
        <v>1058</v>
      </c>
      <c r="B10" t="s">
        <v>15</v>
      </c>
      <c r="C10" t="s">
        <v>352</v>
      </c>
      <c r="D10">
        <v>7</v>
      </c>
      <c r="E10" s="10">
        <v>385</v>
      </c>
      <c r="F10" s="9">
        <v>0.55100000000000005</v>
      </c>
      <c r="G10">
        <v>212</v>
      </c>
      <c r="H10">
        <v>1</v>
      </c>
      <c r="I10">
        <v>1</v>
      </c>
      <c r="J10">
        <v>1.3</v>
      </c>
      <c r="L10">
        <v>2</v>
      </c>
      <c r="M10">
        <v>1</v>
      </c>
      <c r="N10">
        <v>1</v>
      </c>
      <c r="P10">
        <v>1</v>
      </c>
      <c r="Q10">
        <v>1</v>
      </c>
      <c r="S10">
        <v>1</v>
      </c>
      <c r="T10">
        <v>1</v>
      </c>
      <c r="U10">
        <v>2</v>
      </c>
      <c r="V10">
        <v>1</v>
      </c>
      <c r="AD10">
        <v>16</v>
      </c>
      <c r="AE10">
        <v>0</v>
      </c>
      <c r="AF10">
        <v>1</v>
      </c>
      <c r="AG10">
        <v>1</v>
      </c>
      <c r="AH10">
        <v>2</v>
      </c>
      <c r="AM10">
        <v>0.18</v>
      </c>
      <c r="AT10" s="4">
        <f>'pdf DetailxSch $$'!AT10</f>
        <v>25000</v>
      </c>
      <c r="AU10" s="4">
        <f>'pdf DetailxSch $$'!AV10</f>
        <v>0</v>
      </c>
      <c r="AV10" s="4">
        <f>'pdf DetailxSch $$'!AW10</f>
        <v>125443</v>
      </c>
      <c r="AW10" s="4">
        <f>'pdf DetailxSch $$'!AX10</f>
        <v>2027</v>
      </c>
      <c r="AX10" s="4">
        <f>'pdf DetailxSch $$'!AY10</f>
        <v>0</v>
      </c>
      <c r="BF10" s="4">
        <f>'pdf DetailxSch $$'!BG10</f>
        <v>0</v>
      </c>
      <c r="BG10" s="4">
        <f>'pdf DetailxSch $$'!BH10</f>
        <v>0</v>
      </c>
      <c r="BH10" s="4">
        <f>'pdf DetailxSch $$'!BI10</f>
        <v>0</v>
      </c>
      <c r="BI10" s="4">
        <f>'pdf DetailxSch $$'!BJ10</f>
        <v>0</v>
      </c>
      <c r="BR10" s="4">
        <f>'pdf DetailxSch $$'!BS10</f>
        <v>0</v>
      </c>
      <c r="BS10" s="4">
        <f>'pdf DetailxSch $$'!BT10</f>
        <v>0</v>
      </c>
      <c r="BT10" s="4">
        <f>'pdf DetailxSch $$'!BU10</f>
        <v>188124</v>
      </c>
      <c r="BU10" s="4">
        <f>'pdf DetailxSch $$'!BV10</f>
        <v>0</v>
      </c>
      <c r="BV10">
        <v>1</v>
      </c>
      <c r="BW10" s="4">
        <f>'pdf DetailxSch $$'!BX10</f>
        <v>0</v>
      </c>
      <c r="BX10" s="4">
        <f>'pdf DetailxSch $$'!BY10</f>
        <v>0</v>
      </c>
      <c r="BY10" s="4">
        <f>'pdf DetailxSch $$'!BZ10</f>
        <v>11069</v>
      </c>
      <c r="BZ10" s="4">
        <f>'pdf DetailxSch $$'!CA10</f>
        <v>5775</v>
      </c>
      <c r="CA10" s="4">
        <f>'pdf DetailxSch $$'!CB10</f>
        <v>5775</v>
      </c>
      <c r="CB10" s="4">
        <f>'pdf DetailxSch $$'!CC10</f>
        <v>13283</v>
      </c>
      <c r="CC10" s="4">
        <f>'pdf DetailxSch $$'!CD10</f>
        <v>7700</v>
      </c>
      <c r="CF10" s="4">
        <f>'pdf DetailxSch $$'!CG10</f>
        <v>0</v>
      </c>
      <c r="CG10" s="4">
        <f>'pdf DetailxSch $$'!CH10</f>
        <v>0</v>
      </c>
      <c r="CJ10" s="4">
        <f>'pdf DetailxSch $$'!CK10</f>
        <v>0</v>
      </c>
      <c r="CK10" s="4">
        <f>'pdf DetailxSch $$'!CL10</f>
        <v>0</v>
      </c>
      <c r="CL10" s="4">
        <f>'pdf DetailxSch $$'!CM10</f>
        <v>38500</v>
      </c>
      <c r="CM10" s="4">
        <f>'pdf DetailxSch $$'!CN10</f>
        <v>61052</v>
      </c>
      <c r="CN10" s="4">
        <f>'pdf DetailxSch $$'!CO10</f>
        <v>6327</v>
      </c>
      <c r="CO10" s="4">
        <f>'pdf DetailxSch $$'!CP10</f>
        <v>0</v>
      </c>
      <c r="CP10" s="4">
        <f>'pdf DetailxSch $$'!CQ10</f>
        <v>800000</v>
      </c>
      <c r="CQ10" s="4">
        <f>'pdf DetailxSch $$'!CR10</f>
        <v>0</v>
      </c>
      <c r="CR10" s="4">
        <f>'pdf DetailxSch $$'!CS10</f>
        <v>0</v>
      </c>
      <c r="CT10" s="4">
        <f>'pdf DetailxSch $$'!CU10</f>
        <v>18152</v>
      </c>
      <c r="CU10" s="4">
        <f>'pdf DetailxSch $$'!CV10</f>
        <v>0</v>
      </c>
      <c r="CV10" s="4">
        <f>'pdf DetailxSch $$'!CW10</f>
        <v>0</v>
      </c>
      <c r="CW10" s="4">
        <f>'pdf DetailxSch $$'!CX10</f>
        <v>0</v>
      </c>
      <c r="CY10" s="4">
        <f>'pdf DetailxSch $$'!CZ10</f>
        <v>0</v>
      </c>
      <c r="CZ10" s="4">
        <f>'pdf DetailxSch $$'!DA10</f>
        <v>0</v>
      </c>
      <c r="DA10" s="4">
        <f>'pdf DetailxSch $$'!DB10</f>
        <v>0</v>
      </c>
      <c r="DB10" s="4">
        <f>'pdf DetailxSch $$'!DC10</f>
        <v>0</v>
      </c>
      <c r="DD10" s="4">
        <f>'pdf DetailxSch $$'!DE10</f>
        <v>209</v>
      </c>
      <c r="DE10" s="52">
        <v>32.18</v>
      </c>
      <c r="DG10" s="82">
        <f>VLOOKUP(A10,'[2]FY21 FTE'!$A$2:$DT$118,124,FALSE)</f>
        <v>31.027273175978898</v>
      </c>
      <c r="DH10" s="83">
        <f t="shared" si="0"/>
        <v>1.1527268240211015</v>
      </c>
    </row>
    <row r="11" spans="1:113" x14ac:dyDescent="0.2">
      <c r="A11" s="7">
        <v>205</v>
      </c>
      <c r="B11" t="s">
        <v>20</v>
      </c>
      <c r="C11" t="s">
        <v>351</v>
      </c>
      <c r="D11">
        <v>4</v>
      </c>
      <c r="E11" s="10">
        <v>640</v>
      </c>
      <c r="F11" s="9">
        <v>0.44500000000000001</v>
      </c>
      <c r="G11">
        <v>285</v>
      </c>
      <c r="H11">
        <v>1</v>
      </c>
      <c r="I11">
        <v>1</v>
      </c>
      <c r="J11">
        <v>1.6</v>
      </c>
      <c r="M11">
        <v>1</v>
      </c>
      <c r="N11">
        <v>1</v>
      </c>
      <c r="O11">
        <v>1.6</v>
      </c>
      <c r="S11">
        <v>1</v>
      </c>
      <c r="T11">
        <v>1</v>
      </c>
      <c r="U11">
        <v>3</v>
      </c>
      <c r="V11">
        <v>1</v>
      </c>
      <c r="W11">
        <v>5.5</v>
      </c>
      <c r="Y11">
        <v>4</v>
      </c>
      <c r="AA11">
        <v>4</v>
      </c>
      <c r="AB11">
        <v>8</v>
      </c>
      <c r="AC11">
        <v>4</v>
      </c>
      <c r="AD11">
        <v>23</v>
      </c>
      <c r="AF11">
        <v>1</v>
      </c>
      <c r="AG11">
        <v>2</v>
      </c>
      <c r="AH11">
        <v>8</v>
      </c>
      <c r="AI11">
        <v>6</v>
      </c>
      <c r="AL11">
        <v>14</v>
      </c>
      <c r="AO11">
        <v>3</v>
      </c>
      <c r="AQ11">
        <v>21</v>
      </c>
      <c r="AR11">
        <v>21</v>
      </c>
      <c r="AS11">
        <v>1</v>
      </c>
      <c r="AT11" s="4">
        <f>'pdf DetailxSch $$'!AT11</f>
        <v>0</v>
      </c>
      <c r="AU11" s="4">
        <f>'pdf DetailxSch $$'!AV11</f>
        <v>0</v>
      </c>
      <c r="AV11" s="4">
        <f>'pdf DetailxSch $$'!AW11</f>
        <v>285582</v>
      </c>
      <c r="AW11" s="4">
        <f>'pdf DetailxSch $$'!AX11</f>
        <v>4614</v>
      </c>
      <c r="AX11" s="4">
        <f>'pdf DetailxSch $$'!AY11</f>
        <v>0</v>
      </c>
      <c r="BF11" s="4">
        <f>'pdf DetailxSch $$'!BG11</f>
        <v>0</v>
      </c>
      <c r="BG11" s="4">
        <f>'pdf DetailxSch $$'!BH11</f>
        <v>0</v>
      </c>
      <c r="BH11" s="4">
        <f>'pdf DetailxSch $$'!BI11</f>
        <v>0</v>
      </c>
      <c r="BI11" s="4">
        <f>'pdf DetailxSch $$'!BJ11</f>
        <v>0</v>
      </c>
      <c r="BR11" s="4">
        <f>'pdf DetailxSch $$'!BS11</f>
        <v>0</v>
      </c>
      <c r="BS11" s="4">
        <f>'pdf DetailxSch $$'!BT11</f>
        <v>0</v>
      </c>
      <c r="BT11" s="4">
        <f>'pdf DetailxSch $$'!BU11</f>
        <v>111844</v>
      </c>
      <c r="BU11" s="4">
        <f>'pdf DetailxSch $$'!BV11</f>
        <v>0</v>
      </c>
      <c r="BW11" s="4">
        <f>'pdf DetailxSch $$'!BX11</f>
        <v>0</v>
      </c>
      <c r="BX11" s="4">
        <f>'pdf DetailxSch $$'!BY11</f>
        <v>5701</v>
      </c>
      <c r="BY11" s="4">
        <f>'pdf DetailxSch $$'!BZ11</f>
        <v>3680</v>
      </c>
      <c r="BZ11" s="4">
        <f>'pdf DetailxSch $$'!CA11</f>
        <v>3200</v>
      </c>
      <c r="CA11" s="4">
        <f>'pdf DetailxSch $$'!CB11</f>
        <v>3200</v>
      </c>
      <c r="CB11" s="4">
        <f>'pdf DetailxSch $$'!CC11</f>
        <v>3680</v>
      </c>
      <c r="CC11" s="4">
        <f>'pdf DetailxSch $$'!CD11</f>
        <v>12800</v>
      </c>
      <c r="CF11" s="4">
        <f>'pdf DetailxSch $$'!CG11</f>
        <v>0</v>
      </c>
      <c r="CG11" s="4">
        <f>'pdf DetailxSch $$'!CH11</f>
        <v>0</v>
      </c>
      <c r="CJ11" s="4">
        <f>'pdf DetailxSch $$'!CK11</f>
        <v>0</v>
      </c>
      <c r="CK11" s="4">
        <f>'pdf DetailxSch $$'!CL11</f>
        <v>0</v>
      </c>
      <c r="CL11" s="4">
        <f>'pdf DetailxSch $$'!CM11</f>
        <v>64000</v>
      </c>
      <c r="CM11" s="4">
        <f>'pdf DetailxSch $$'!CN11</f>
        <v>147094</v>
      </c>
      <c r="CN11" s="4">
        <f>'pdf DetailxSch $$'!CO11</f>
        <v>6572</v>
      </c>
      <c r="CO11" s="4">
        <f>'pdf DetailxSch $$'!CP11</f>
        <v>0</v>
      </c>
      <c r="CP11" s="4">
        <f>'pdf DetailxSch $$'!CQ11</f>
        <v>0</v>
      </c>
      <c r="CQ11" s="4">
        <f>'pdf DetailxSch $$'!CR11</f>
        <v>0</v>
      </c>
      <c r="CR11" s="4">
        <f>'pdf DetailxSch $$'!CS11</f>
        <v>0</v>
      </c>
      <c r="CT11" s="4">
        <f>'pdf DetailxSch $$'!CU11</f>
        <v>22275</v>
      </c>
      <c r="CU11" s="4">
        <f>'pdf DetailxSch $$'!CV11</f>
        <v>0</v>
      </c>
      <c r="CV11" s="4">
        <f>'pdf DetailxSch $$'!CW11</f>
        <v>0</v>
      </c>
      <c r="CW11" s="4">
        <f>'pdf DetailxSch $$'!CX11</f>
        <v>0</v>
      </c>
      <c r="CY11" s="4">
        <f>'pdf DetailxSch $$'!CZ11</f>
        <v>0</v>
      </c>
      <c r="CZ11" s="4">
        <f>'pdf DetailxSch $$'!DA11</f>
        <v>0</v>
      </c>
      <c r="DA11" s="4">
        <f>'pdf DetailxSch $$'!DB11</f>
        <v>0</v>
      </c>
      <c r="DB11" s="4">
        <f>'pdf DetailxSch $$'!DC11</f>
        <v>0</v>
      </c>
      <c r="DD11" s="4">
        <f>'pdf DetailxSch $$'!DE11</f>
        <v>16</v>
      </c>
      <c r="DE11" s="52">
        <v>135.1</v>
      </c>
      <c r="DG11" s="82">
        <f>VLOOKUP(A11,'[2]FY21 FTE'!$A$2:$DT$118,124,FALSE)</f>
        <v>118.20000000000002</v>
      </c>
      <c r="DH11" s="83">
        <f t="shared" si="0"/>
        <v>16.899999999999977</v>
      </c>
    </row>
    <row r="12" spans="1:113" x14ac:dyDescent="0.2">
      <c r="A12" s="7">
        <v>206</v>
      </c>
      <c r="B12" t="s">
        <v>21</v>
      </c>
      <c r="C12" t="s">
        <v>351</v>
      </c>
      <c r="D12">
        <v>7</v>
      </c>
      <c r="E12" s="10">
        <v>456</v>
      </c>
      <c r="F12" s="9">
        <v>0.53500000000000003</v>
      </c>
      <c r="G12">
        <v>244</v>
      </c>
      <c r="H12">
        <v>1</v>
      </c>
      <c r="I12">
        <v>1</v>
      </c>
      <c r="J12">
        <v>1.1000000000000001</v>
      </c>
      <c r="M12">
        <v>1</v>
      </c>
      <c r="N12">
        <v>1</v>
      </c>
      <c r="O12">
        <v>1.1000000000000001</v>
      </c>
      <c r="S12">
        <v>1</v>
      </c>
      <c r="T12">
        <v>1</v>
      </c>
      <c r="U12">
        <v>2</v>
      </c>
      <c r="V12">
        <v>1</v>
      </c>
      <c r="W12">
        <v>4.5</v>
      </c>
      <c r="Y12">
        <v>2</v>
      </c>
      <c r="Z12">
        <v>1</v>
      </c>
      <c r="AA12">
        <v>2</v>
      </c>
      <c r="AB12">
        <v>5</v>
      </c>
      <c r="AC12">
        <v>3</v>
      </c>
      <c r="AD12">
        <v>19</v>
      </c>
      <c r="AF12">
        <v>1</v>
      </c>
      <c r="AG12">
        <v>2</v>
      </c>
      <c r="AH12">
        <v>10</v>
      </c>
      <c r="AI12">
        <v>12</v>
      </c>
      <c r="AK12">
        <v>1</v>
      </c>
      <c r="AM12">
        <v>0.05</v>
      </c>
      <c r="AQ12">
        <v>9</v>
      </c>
      <c r="AR12">
        <v>9</v>
      </c>
      <c r="AT12" s="4">
        <f>'pdf DetailxSch $$'!AT12</f>
        <v>0</v>
      </c>
      <c r="AU12" s="4">
        <f>'pdf DetailxSch $$'!AV12</f>
        <v>0</v>
      </c>
      <c r="AV12" s="4">
        <f>'pdf DetailxSch $$'!AW12</f>
        <v>203477</v>
      </c>
      <c r="AW12" s="4">
        <f>'pdf DetailxSch $$'!AX12</f>
        <v>3288</v>
      </c>
      <c r="AX12" s="4">
        <f>'pdf DetailxSch $$'!AY12</f>
        <v>0</v>
      </c>
      <c r="BF12" s="4">
        <f>'pdf DetailxSch $$'!BG12</f>
        <v>0</v>
      </c>
      <c r="BG12" s="4">
        <f>'pdf DetailxSch $$'!BH12</f>
        <v>0</v>
      </c>
      <c r="BH12" s="4">
        <f>'pdf DetailxSch $$'!BI12</f>
        <v>0</v>
      </c>
      <c r="BI12" s="4">
        <f>'pdf DetailxSch $$'!BJ12</f>
        <v>0</v>
      </c>
      <c r="BR12" s="4">
        <f>'pdf DetailxSch $$'!BS12</f>
        <v>0</v>
      </c>
      <c r="BS12" s="4">
        <f>'pdf DetailxSch $$'!BT12</f>
        <v>0</v>
      </c>
      <c r="BT12" s="4">
        <f>'pdf DetailxSch $$'!BU12</f>
        <v>55922</v>
      </c>
      <c r="BU12" s="4">
        <f>'pdf DetailxSch $$'!BV12</f>
        <v>0</v>
      </c>
      <c r="BW12" s="4">
        <f>'pdf DetailxSch $$'!BX12</f>
        <v>0</v>
      </c>
      <c r="BX12" s="4">
        <f>'pdf DetailxSch $$'!BY12</f>
        <v>4884</v>
      </c>
      <c r="BY12" s="4">
        <f>'pdf DetailxSch $$'!BZ12</f>
        <v>2622</v>
      </c>
      <c r="BZ12" s="4">
        <f>'pdf DetailxSch $$'!CA12</f>
        <v>2280</v>
      </c>
      <c r="CA12" s="4">
        <f>'pdf DetailxSch $$'!CB12</f>
        <v>2280</v>
      </c>
      <c r="CB12" s="4">
        <f>'pdf DetailxSch $$'!CC12</f>
        <v>2622</v>
      </c>
      <c r="CC12" s="4">
        <f>'pdf DetailxSch $$'!CD12</f>
        <v>9120</v>
      </c>
      <c r="CF12" s="4">
        <f>'pdf DetailxSch $$'!CG12</f>
        <v>0</v>
      </c>
      <c r="CG12" s="4">
        <f>'pdf DetailxSch $$'!CH12</f>
        <v>0</v>
      </c>
      <c r="CJ12" s="4">
        <f>'pdf DetailxSch $$'!CK12</f>
        <v>0</v>
      </c>
      <c r="CK12" s="4">
        <f>'pdf DetailxSch $$'!CL12</f>
        <v>0</v>
      </c>
      <c r="CL12" s="4">
        <f>'pdf DetailxSch $$'!CM12</f>
        <v>45600</v>
      </c>
      <c r="CM12" s="4">
        <f>'pdf DetailxSch $$'!CN12</f>
        <v>106102</v>
      </c>
      <c r="CN12" s="4">
        <f>'pdf DetailxSch $$'!CO12</f>
        <v>6170</v>
      </c>
      <c r="CO12" s="4">
        <f>'pdf DetailxSch $$'!CP12</f>
        <v>0</v>
      </c>
      <c r="CP12" s="4">
        <f>'pdf DetailxSch $$'!CQ12</f>
        <v>0</v>
      </c>
      <c r="CQ12" s="4">
        <f>'pdf DetailxSch $$'!CR12</f>
        <v>13859</v>
      </c>
      <c r="CR12" s="4">
        <f>'pdf DetailxSch $$'!CS12</f>
        <v>0</v>
      </c>
      <c r="CT12" s="4">
        <f>'pdf DetailxSch $$'!CU12</f>
        <v>31525</v>
      </c>
      <c r="CU12" s="4">
        <f>'pdf DetailxSch $$'!CV12</f>
        <v>0</v>
      </c>
      <c r="CV12" s="4">
        <f>'pdf DetailxSch $$'!CW12</f>
        <v>0</v>
      </c>
      <c r="CW12" s="4">
        <f>'pdf DetailxSch $$'!CX12</f>
        <v>0</v>
      </c>
      <c r="CY12" s="4">
        <f>'pdf DetailxSch $$'!CZ12</f>
        <v>0</v>
      </c>
      <c r="CZ12" s="4">
        <f>'pdf DetailxSch $$'!DA12</f>
        <v>0</v>
      </c>
      <c r="DA12" s="4">
        <f>'pdf DetailxSch $$'!DB12</f>
        <v>0</v>
      </c>
      <c r="DB12" s="4">
        <f>'pdf DetailxSch $$'!DC12</f>
        <v>0</v>
      </c>
      <c r="DD12" s="4">
        <f>'pdf DetailxSch $$'!DE12</f>
        <v>-501</v>
      </c>
      <c r="DE12" s="52">
        <v>88.649999999999991</v>
      </c>
      <c r="DG12" s="82">
        <f>VLOOKUP(A12,'[2]FY21 FTE'!$A$2:$DT$118,124,FALSE)</f>
        <v>80.945454545454552</v>
      </c>
      <c r="DH12" s="83">
        <f t="shared" si="0"/>
        <v>7.704545454545439</v>
      </c>
    </row>
    <row r="13" spans="1:113" x14ac:dyDescent="0.2">
      <c r="A13" s="7">
        <v>402</v>
      </c>
      <c r="B13" t="s">
        <v>22</v>
      </c>
      <c r="C13" t="s">
        <v>352</v>
      </c>
      <c r="D13">
        <v>1</v>
      </c>
      <c r="E13" s="10">
        <v>572</v>
      </c>
      <c r="F13" s="9">
        <v>0.24099999999999999</v>
      </c>
      <c r="G13">
        <v>138</v>
      </c>
      <c r="H13">
        <v>1</v>
      </c>
      <c r="I13">
        <v>1</v>
      </c>
      <c r="J13">
        <v>1.9</v>
      </c>
      <c r="L13">
        <v>2.5</v>
      </c>
      <c r="M13">
        <v>1</v>
      </c>
      <c r="N13">
        <v>1</v>
      </c>
      <c r="O13">
        <v>1.4</v>
      </c>
      <c r="P13">
        <v>1</v>
      </c>
      <c r="Q13">
        <v>1</v>
      </c>
      <c r="S13">
        <v>1</v>
      </c>
      <c r="T13">
        <v>1</v>
      </c>
      <c r="U13">
        <v>5</v>
      </c>
      <c r="V13">
        <v>1</v>
      </c>
      <c r="AD13">
        <v>23.8</v>
      </c>
      <c r="AE13">
        <v>0</v>
      </c>
      <c r="AF13">
        <v>1</v>
      </c>
      <c r="AG13">
        <v>1</v>
      </c>
      <c r="AH13">
        <v>1</v>
      </c>
      <c r="AM13">
        <v>0.32</v>
      </c>
      <c r="AT13" s="4">
        <f>'pdf DetailxSch $$'!AT13</f>
        <v>0</v>
      </c>
      <c r="AU13" s="4">
        <f>'pdf DetailxSch $$'!AV13</f>
        <v>0</v>
      </c>
      <c r="AV13" s="4">
        <f>'pdf DetailxSch $$'!AW13</f>
        <v>81123</v>
      </c>
      <c r="AW13" s="4">
        <f>'pdf DetailxSch $$'!AX13</f>
        <v>1311</v>
      </c>
      <c r="AX13" s="4">
        <f>'pdf DetailxSch $$'!AY13</f>
        <v>0</v>
      </c>
      <c r="AY13">
        <v>1</v>
      </c>
      <c r="BF13" s="4">
        <f>'pdf DetailxSch $$'!BG13</f>
        <v>0</v>
      </c>
      <c r="BG13" s="4">
        <f>'pdf DetailxSch $$'!BH13</f>
        <v>0</v>
      </c>
      <c r="BH13" s="4">
        <f>'pdf DetailxSch $$'!BI13</f>
        <v>0</v>
      </c>
      <c r="BI13" s="4">
        <f>'pdf DetailxSch $$'!BJ13</f>
        <v>0</v>
      </c>
      <c r="BR13" s="4">
        <f>'pdf DetailxSch $$'!BS13</f>
        <v>0</v>
      </c>
      <c r="BS13" s="4">
        <f>'pdf DetailxSch $$'!BT13</f>
        <v>0</v>
      </c>
      <c r="BT13" s="4">
        <f>'pdf DetailxSch $$'!BU13</f>
        <v>167765</v>
      </c>
      <c r="BU13" s="4">
        <f>'pdf DetailxSch $$'!BV13</f>
        <v>0</v>
      </c>
      <c r="BV13">
        <v>1</v>
      </c>
      <c r="BW13" s="4">
        <f>'pdf DetailxSch $$'!BX13</f>
        <v>0</v>
      </c>
      <c r="BX13" s="4">
        <f>'pdf DetailxSch $$'!BY13</f>
        <v>0</v>
      </c>
      <c r="BY13" s="4">
        <f>'pdf DetailxSch $$'!BZ13</f>
        <v>16445</v>
      </c>
      <c r="BZ13" s="4">
        <f>'pdf DetailxSch $$'!CA13</f>
        <v>8580</v>
      </c>
      <c r="CA13" s="4">
        <f>'pdf DetailxSch $$'!CB13</f>
        <v>8580</v>
      </c>
      <c r="CB13" s="4">
        <f>'pdf DetailxSch $$'!CC13</f>
        <v>19734</v>
      </c>
      <c r="CC13" s="4">
        <f>'pdf DetailxSch $$'!CD13</f>
        <v>11440</v>
      </c>
      <c r="CF13" s="4">
        <f>'pdf DetailxSch $$'!CG13</f>
        <v>0</v>
      </c>
      <c r="CG13" s="4">
        <f>'pdf DetailxSch $$'!CH13</f>
        <v>0</v>
      </c>
      <c r="CJ13" s="4">
        <f>'pdf DetailxSch $$'!CK13</f>
        <v>0</v>
      </c>
      <c r="CK13" s="4">
        <f>'pdf DetailxSch $$'!CL13</f>
        <v>0</v>
      </c>
      <c r="CL13" s="4">
        <f>'pdf DetailxSch $$'!CM13</f>
        <v>57200</v>
      </c>
      <c r="CM13" s="4">
        <f>'pdf DetailxSch $$'!CN13</f>
        <v>81629</v>
      </c>
      <c r="CN13" s="4">
        <f>'pdf DetailxSch $$'!CO13</f>
        <v>11859</v>
      </c>
      <c r="CO13" s="4">
        <f>'pdf DetailxSch $$'!CP13</f>
        <v>0</v>
      </c>
      <c r="CP13" s="4">
        <f>'pdf DetailxSch $$'!CQ13</f>
        <v>690480</v>
      </c>
      <c r="CQ13" s="4">
        <f>'pdf DetailxSch $$'!CR13</f>
        <v>0</v>
      </c>
      <c r="CR13" s="4">
        <f>'pdf DetailxSch $$'!CS13</f>
        <v>34130</v>
      </c>
      <c r="CT13" s="4">
        <f>'pdf DetailxSch $$'!CU13</f>
        <v>175</v>
      </c>
      <c r="CU13" s="4">
        <f>'pdf DetailxSch $$'!CV13</f>
        <v>0</v>
      </c>
      <c r="CV13" s="4">
        <f>'pdf DetailxSch $$'!CW13</f>
        <v>0</v>
      </c>
      <c r="CW13" s="4">
        <f>'pdf DetailxSch $$'!CX13</f>
        <v>0</v>
      </c>
      <c r="CY13" s="4">
        <f>'pdf DetailxSch $$'!CZ13</f>
        <v>0</v>
      </c>
      <c r="CZ13" s="4">
        <f>'pdf DetailxSch $$'!DA13</f>
        <v>0</v>
      </c>
      <c r="DA13" s="4">
        <f>'pdf DetailxSch $$'!DB13</f>
        <v>0</v>
      </c>
      <c r="DB13" s="4">
        <f>'pdf DetailxSch $$'!DC13</f>
        <v>0</v>
      </c>
      <c r="DD13" s="4">
        <f>'pdf DetailxSch $$'!DE13</f>
        <v>-197</v>
      </c>
      <c r="DE13" s="52">
        <v>45.02</v>
      </c>
      <c r="DG13" s="82">
        <f>VLOOKUP(A13,'[2]FY21 FTE'!$A$2:$DT$118,124,FALSE)</f>
        <v>48.127273175978893</v>
      </c>
      <c r="DH13" s="83">
        <f t="shared" si="0"/>
        <v>-3.1072731759788894</v>
      </c>
    </row>
    <row r="14" spans="1:113" x14ac:dyDescent="0.2">
      <c r="A14" s="7">
        <v>291</v>
      </c>
      <c r="B14" t="s">
        <v>23</v>
      </c>
      <c r="C14" t="s">
        <v>351</v>
      </c>
      <c r="D14">
        <v>8</v>
      </c>
      <c r="E14" s="10">
        <v>434</v>
      </c>
      <c r="F14" s="9">
        <v>0.69799999999999995</v>
      </c>
      <c r="G14">
        <v>303</v>
      </c>
      <c r="H14">
        <v>1</v>
      </c>
      <c r="I14">
        <v>1</v>
      </c>
      <c r="J14">
        <v>1.1000000000000001</v>
      </c>
      <c r="M14">
        <v>1</v>
      </c>
      <c r="N14">
        <v>1</v>
      </c>
      <c r="O14">
        <v>1.1000000000000001</v>
      </c>
      <c r="S14">
        <v>1</v>
      </c>
      <c r="T14">
        <v>1</v>
      </c>
      <c r="U14">
        <v>2</v>
      </c>
      <c r="V14">
        <v>1</v>
      </c>
      <c r="W14">
        <v>4.5</v>
      </c>
      <c r="Y14">
        <v>3</v>
      </c>
      <c r="AA14">
        <v>3</v>
      </c>
      <c r="AB14">
        <v>6</v>
      </c>
      <c r="AC14">
        <v>3</v>
      </c>
      <c r="AD14">
        <v>17</v>
      </c>
      <c r="AF14">
        <v>1</v>
      </c>
      <c r="AG14">
        <v>2</v>
      </c>
      <c r="AH14">
        <v>6</v>
      </c>
      <c r="AI14">
        <v>6</v>
      </c>
      <c r="AM14">
        <v>0.09</v>
      </c>
      <c r="AQ14">
        <v>5</v>
      </c>
      <c r="AR14">
        <v>5</v>
      </c>
      <c r="AS14">
        <v>1</v>
      </c>
      <c r="AT14" s="4">
        <f>'pdf DetailxSch $$'!AT14</f>
        <v>0</v>
      </c>
      <c r="AU14" s="4">
        <f>'pdf DetailxSch $$'!AV14</f>
        <v>0</v>
      </c>
      <c r="AV14" s="4">
        <f>'pdf DetailxSch $$'!AW14</f>
        <v>193662</v>
      </c>
      <c r="AW14" s="4">
        <f>'pdf DetailxSch $$'!AX14</f>
        <v>3129</v>
      </c>
      <c r="AX14" s="4">
        <f>'pdf DetailxSch $$'!AY14</f>
        <v>0</v>
      </c>
      <c r="BF14" s="4">
        <f>'pdf DetailxSch $$'!BG14</f>
        <v>0</v>
      </c>
      <c r="BG14" s="4">
        <f>'pdf DetailxSch $$'!BH14</f>
        <v>0</v>
      </c>
      <c r="BH14" s="4">
        <f>'pdf DetailxSch $$'!BI14</f>
        <v>0</v>
      </c>
      <c r="BI14" s="4">
        <f>'pdf DetailxSch $$'!BJ14</f>
        <v>0</v>
      </c>
      <c r="BR14" s="4">
        <f>'pdf DetailxSch $$'!BS14</f>
        <v>0</v>
      </c>
      <c r="BS14" s="4">
        <f>'pdf DetailxSch $$'!BT14</f>
        <v>0</v>
      </c>
      <c r="BT14" s="4">
        <f>'pdf DetailxSch $$'!BU14</f>
        <v>111844</v>
      </c>
      <c r="BU14" s="4">
        <f>'pdf DetailxSch $$'!BV14</f>
        <v>0</v>
      </c>
      <c r="BW14" s="4">
        <f>'pdf DetailxSch $$'!BX14</f>
        <v>0</v>
      </c>
      <c r="BX14" s="4">
        <f>'pdf DetailxSch $$'!BY14</f>
        <v>6056</v>
      </c>
      <c r="BY14" s="4">
        <f>'pdf DetailxSch $$'!BZ14</f>
        <v>2496</v>
      </c>
      <c r="BZ14" s="4">
        <f>'pdf DetailxSch $$'!CA14</f>
        <v>2170</v>
      </c>
      <c r="CA14" s="4">
        <f>'pdf DetailxSch $$'!CB14</f>
        <v>2170</v>
      </c>
      <c r="CB14" s="4">
        <f>'pdf DetailxSch $$'!CC14</f>
        <v>2496</v>
      </c>
      <c r="CC14" s="4">
        <f>'pdf DetailxSch $$'!CD14</f>
        <v>8680</v>
      </c>
      <c r="CF14" s="4">
        <f>'pdf DetailxSch $$'!CG14</f>
        <v>0</v>
      </c>
      <c r="CG14" s="4">
        <f>'pdf DetailxSch $$'!CH14</f>
        <v>0</v>
      </c>
      <c r="CJ14" s="4">
        <f>'pdf DetailxSch $$'!CK14</f>
        <v>0</v>
      </c>
      <c r="CK14" s="4">
        <f>'pdf DetailxSch $$'!CL14</f>
        <v>0</v>
      </c>
      <c r="CL14" s="4">
        <f>'pdf DetailxSch $$'!CM14</f>
        <v>43400</v>
      </c>
      <c r="CM14" s="4">
        <f>'pdf DetailxSch $$'!CN14</f>
        <v>92220</v>
      </c>
      <c r="CN14" s="4">
        <f>'pdf DetailxSch $$'!CO14</f>
        <v>5804</v>
      </c>
      <c r="CO14" s="4">
        <f>'pdf DetailxSch $$'!CP14</f>
        <v>0</v>
      </c>
      <c r="CP14" s="4">
        <f>'pdf DetailxSch $$'!CQ14</f>
        <v>0</v>
      </c>
      <c r="CQ14" s="4">
        <f>'pdf DetailxSch $$'!CR14</f>
        <v>0</v>
      </c>
      <c r="CR14" s="4">
        <f>'pdf DetailxSch $$'!CS14</f>
        <v>0</v>
      </c>
      <c r="CT14" s="4">
        <f>'pdf DetailxSch $$'!CU14</f>
        <v>28600</v>
      </c>
      <c r="CU14" s="4">
        <f>'pdf DetailxSch $$'!CV14</f>
        <v>0</v>
      </c>
      <c r="CV14" s="4">
        <f>'pdf DetailxSch $$'!CW14</f>
        <v>0</v>
      </c>
      <c r="CW14" s="4">
        <f>'pdf DetailxSch $$'!CX14</f>
        <v>112569</v>
      </c>
      <c r="CY14" s="4">
        <f>'pdf DetailxSch $$'!CZ14</f>
        <v>0</v>
      </c>
      <c r="CZ14" s="4">
        <f>'pdf DetailxSch $$'!DA14</f>
        <v>0</v>
      </c>
      <c r="DA14" s="4">
        <f>'pdf DetailxSch $$'!DB14</f>
        <v>0</v>
      </c>
      <c r="DB14" s="4">
        <f>'pdf DetailxSch $$'!DC14</f>
        <v>0</v>
      </c>
      <c r="DD14" s="4">
        <f>'pdf DetailxSch $$'!DE14</f>
        <v>112680</v>
      </c>
      <c r="DE14" s="52">
        <v>70.69</v>
      </c>
      <c r="DG14" s="82">
        <f>VLOOKUP(A14,'[2]FY21 FTE'!$A$2:$DT$118,124,FALSE)</f>
        <v>69.88181818181819</v>
      </c>
      <c r="DH14" s="83">
        <f t="shared" si="0"/>
        <v>0.8081818181818079</v>
      </c>
    </row>
    <row r="15" spans="1:113" x14ac:dyDescent="0.2">
      <c r="A15" s="7">
        <v>212</v>
      </c>
      <c r="B15" t="s">
        <v>26</v>
      </c>
      <c r="C15" t="s">
        <v>351</v>
      </c>
      <c r="D15">
        <v>6</v>
      </c>
      <c r="E15" s="10">
        <v>446</v>
      </c>
      <c r="F15" s="9">
        <v>5.8000000000000003E-2</v>
      </c>
      <c r="G15">
        <v>26</v>
      </c>
      <c r="H15">
        <v>1</v>
      </c>
      <c r="I15">
        <v>1</v>
      </c>
      <c r="J15">
        <v>1.1000000000000001</v>
      </c>
      <c r="M15">
        <v>1</v>
      </c>
      <c r="N15">
        <v>1</v>
      </c>
      <c r="O15">
        <v>1.1000000000000001</v>
      </c>
      <c r="S15">
        <v>1</v>
      </c>
      <c r="T15">
        <v>1</v>
      </c>
      <c r="U15">
        <v>2</v>
      </c>
      <c r="V15">
        <v>1</v>
      </c>
      <c r="W15">
        <v>4.5</v>
      </c>
      <c r="Z15">
        <v>4</v>
      </c>
      <c r="AB15">
        <v>4</v>
      </c>
      <c r="AC15">
        <v>3</v>
      </c>
      <c r="AD15">
        <v>18</v>
      </c>
      <c r="AF15">
        <v>1</v>
      </c>
      <c r="AG15">
        <v>1</v>
      </c>
      <c r="AH15">
        <v>4</v>
      </c>
      <c r="AL15">
        <v>1</v>
      </c>
      <c r="AT15" s="4">
        <f>'pdf DetailxSch $$'!AT15</f>
        <v>0</v>
      </c>
      <c r="AU15" s="4">
        <f>'pdf DetailxSch $$'!AV15</f>
        <v>0</v>
      </c>
      <c r="AV15" s="4">
        <f>'pdf DetailxSch $$'!AW15</f>
        <v>0</v>
      </c>
      <c r="AW15" s="4">
        <f>'pdf DetailxSch $$'!AX15</f>
        <v>0</v>
      </c>
      <c r="AX15" s="4">
        <f>'pdf DetailxSch $$'!AY15</f>
        <v>11150</v>
      </c>
      <c r="BF15" s="4">
        <f>'pdf DetailxSch $$'!BG15</f>
        <v>0</v>
      </c>
      <c r="BG15" s="4">
        <f>'pdf DetailxSch $$'!BH15</f>
        <v>0</v>
      </c>
      <c r="BH15" s="4">
        <f>'pdf DetailxSch $$'!BI15</f>
        <v>0</v>
      </c>
      <c r="BI15" s="4">
        <f>'pdf DetailxSch $$'!BJ15</f>
        <v>0</v>
      </c>
      <c r="BR15" s="4">
        <f>'pdf DetailxSch $$'!BS15</f>
        <v>0</v>
      </c>
      <c r="BS15" s="4">
        <f>'pdf DetailxSch $$'!BT15</f>
        <v>0</v>
      </c>
      <c r="BT15" s="4">
        <f>'pdf DetailxSch $$'!BU15</f>
        <v>55922</v>
      </c>
      <c r="BU15" s="4">
        <f>'pdf DetailxSch $$'!BV15</f>
        <v>0</v>
      </c>
      <c r="BW15" s="4">
        <f>'pdf DetailxSch $$'!BX15</f>
        <v>0</v>
      </c>
      <c r="BX15" s="4">
        <f>'pdf DetailxSch $$'!BY15</f>
        <v>0</v>
      </c>
      <c r="BY15" s="4">
        <f>'pdf DetailxSch $$'!BZ15</f>
        <v>2565</v>
      </c>
      <c r="BZ15" s="4">
        <f>'pdf DetailxSch $$'!CA15</f>
        <v>2230</v>
      </c>
      <c r="CA15" s="4">
        <f>'pdf DetailxSch $$'!CB15</f>
        <v>2230</v>
      </c>
      <c r="CB15" s="4">
        <f>'pdf DetailxSch $$'!CC15</f>
        <v>2565</v>
      </c>
      <c r="CC15" s="4">
        <f>'pdf DetailxSch $$'!CD15</f>
        <v>8920</v>
      </c>
      <c r="CF15" s="4">
        <f>'pdf DetailxSch $$'!CG15</f>
        <v>0</v>
      </c>
      <c r="CG15" s="4">
        <f>'pdf DetailxSch $$'!CH15</f>
        <v>0</v>
      </c>
      <c r="CJ15" s="4">
        <f>'pdf DetailxSch $$'!CK15</f>
        <v>0</v>
      </c>
      <c r="CK15" s="4">
        <f>'pdf DetailxSch $$'!CL15</f>
        <v>0</v>
      </c>
      <c r="CL15" s="4">
        <f>'pdf DetailxSch $$'!CM15</f>
        <v>44600</v>
      </c>
      <c r="CM15" s="4">
        <f>'pdf DetailxSch $$'!CN15</f>
        <v>81790</v>
      </c>
      <c r="CN15" s="4">
        <f>'pdf DetailxSch $$'!CO15</f>
        <v>5169</v>
      </c>
      <c r="CO15" s="4">
        <f>'pdf DetailxSch $$'!CP15</f>
        <v>0</v>
      </c>
      <c r="CP15" s="4">
        <f>'pdf DetailxSch $$'!CQ15</f>
        <v>0</v>
      </c>
      <c r="CQ15" s="4">
        <f>'pdf DetailxSch $$'!CR15</f>
        <v>0</v>
      </c>
      <c r="CR15" s="4">
        <f>'pdf DetailxSch $$'!CS15</f>
        <v>0</v>
      </c>
      <c r="CT15" s="4">
        <f>'pdf DetailxSch $$'!CU15</f>
        <v>2800</v>
      </c>
      <c r="CU15" s="4">
        <f>'pdf DetailxSch $$'!CV15</f>
        <v>0</v>
      </c>
      <c r="CV15" s="4">
        <f>'pdf DetailxSch $$'!CW15</f>
        <v>0</v>
      </c>
      <c r="CW15" s="4">
        <f>'pdf DetailxSch $$'!CX15</f>
        <v>0</v>
      </c>
      <c r="CY15" s="4">
        <f>'pdf DetailxSch $$'!CZ15</f>
        <v>0</v>
      </c>
      <c r="CZ15" s="4">
        <f>'pdf DetailxSch $$'!DA15</f>
        <v>0</v>
      </c>
      <c r="DA15" s="4">
        <f>'pdf DetailxSch $$'!DB15</f>
        <v>0</v>
      </c>
      <c r="DB15" s="4">
        <f>'pdf DetailxSch $$'!DC15</f>
        <v>0</v>
      </c>
      <c r="DD15" s="4">
        <f>'pdf DetailxSch $$'!DE15</f>
        <v>7</v>
      </c>
      <c r="DE15" s="52">
        <v>48.6</v>
      </c>
      <c r="DG15" s="82">
        <f>VLOOKUP(A15,'[2]FY21 FTE'!$A$2:$DT$118,124,FALSE)</f>
        <v>51.2</v>
      </c>
      <c r="DH15" s="83">
        <f t="shared" si="0"/>
        <v>-2.6000000000000014</v>
      </c>
    </row>
    <row r="16" spans="1:113" x14ac:dyDescent="0.2">
      <c r="A16" s="7">
        <v>213</v>
      </c>
      <c r="B16" t="s">
        <v>27</v>
      </c>
      <c r="C16" t="s">
        <v>354</v>
      </c>
      <c r="D16">
        <v>4</v>
      </c>
      <c r="E16" s="10">
        <v>568</v>
      </c>
      <c r="F16" s="9">
        <v>0.433</v>
      </c>
      <c r="G16">
        <v>246</v>
      </c>
      <c r="H16">
        <v>1</v>
      </c>
      <c r="I16">
        <v>1</v>
      </c>
      <c r="J16">
        <v>1.4</v>
      </c>
      <c r="M16">
        <v>1</v>
      </c>
      <c r="N16">
        <v>1</v>
      </c>
      <c r="O16">
        <v>1.4</v>
      </c>
      <c r="S16">
        <v>1</v>
      </c>
      <c r="T16">
        <v>1</v>
      </c>
      <c r="U16">
        <v>3</v>
      </c>
      <c r="V16">
        <v>1</v>
      </c>
      <c r="W16">
        <f>5.5-X16</f>
        <v>4.5</v>
      </c>
      <c r="X16">
        <v>1</v>
      </c>
      <c r="Y16">
        <v>3</v>
      </c>
      <c r="AA16">
        <v>3</v>
      </c>
      <c r="AB16">
        <v>6</v>
      </c>
      <c r="AC16">
        <v>4</v>
      </c>
      <c r="AD16">
        <v>23</v>
      </c>
      <c r="AF16">
        <v>1</v>
      </c>
      <c r="AG16">
        <v>2</v>
      </c>
      <c r="AH16">
        <v>12</v>
      </c>
      <c r="AI16">
        <v>6</v>
      </c>
      <c r="AL16">
        <v>22</v>
      </c>
      <c r="AN16">
        <v>1</v>
      </c>
      <c r="AO16">
        <v>4</v>
      </c>
      <c r="AQ16">
        <v>8</v>
      </c>
      <c r="AR16">
        <v>8</v>
      </c>
      <c r="AS16">
        <v>1</v>
      </c>
      <c r="AT16" s="4">
        <f>'pdf DetailxSch $$'!AT16</f>
        <v>0</v>
      </c>
      <c r="AU16" s="4">
        <f>'pdf DetailxSch $$'!AV16</f>
        <v>0</v>
      </c>
      <c r="AV16" s="4">
        <f>'pdf DetailxSch $$'!AW16</f>
        <v>178084</v>
      </c>
      <c r="AW16" s="4">
        <f>'pdf DetailxSch $$'!AX16</f>
        <v>2877</v>
      </c>
      <c r="AX16" s="4">
        <f>'pdf DetailxSch $$'!AY16</f>
        <v>0</v>
      </c>
      <c r="BF16" s="4">
        <f>'pdf DetailxSch $$'!BG16</f>
        <v>0</v>
      </c>
      <c r="BG16" s="4">
        <f>'pdf DetailxSch $$'!BH16</f>
        <v>0</v>
      </c>
      <c r="BH16" s="4">
        <f>'pdf DetailxSch $$'!BI16</f>
        <v>0</v>
      </c>
      <c r="BI16" s="4">
        <f>'pdf DetailxSch $$'!BJ16</f>
        <v>0</v>
      </c>
      <c r="BR16" s="4">
        <f>'pdf DetailxSch $$'!BS16</f>
        <v>0</v>
      </c>
      <c r="BS16" s="4">
        <f>'pdf DetailxSch $$'!BT16</f>
        <v>0</v>
      </c>
      <c r="BT16" s="4">
        <f>'pdf DetailxSch $$'!BU16</f>
        <v>167765</v>
      </c>
      <c r="BU16" s="4">
        <f>'pdf DetailxSch $$'!BV16</f>
        <v>0</v>
      </c>
      <c r="BW16" s="4">
        <f>'pdf DetailxSch $$'!BX16</f>
        <v>0</v>
      </c>
      <c r="BX16" s="4">
        <f>'pdf DetailxSch $$'!BY16</f>
        <v>4925</v>
      </c>
      <c r="BY16" s="4">
        <f>'pdf DetailxSch $$'!BZ16</f>
        <v>3266</v>
      </c>
      <c r="BZ16" s="4">
        <f>'pdf DetailxSch $$'!CA16</f>
        <v>2840</v>
      </c>
      <c r="CA16" s="4">
        <f>'pdf DetailxSch $$'!CB16</f>
        <v>2840</v>
      </c>
      <c r="CB16" s="4">
        <f>'pdf DetailxSch $$'!CC16</f>
        <v>3266</v>
      </c>
      <c r="CC16" s="4">
        <f>'pdf DetailxSch $$'!CD16</f>
        <v>11360</v>
      </c>
      <c r="CF16" s="4">
        <f>'pdf DetailxSch $$'!CG16</f>
        <v>0</v>
      </c>
      <c r="CG16" s="4">
        <f>'pdf DetailxSch $$'!CH16</f>
        <v>0</v>
      </c>
      <c r="CJ16" s="4">
        <f>'pdf DetailxSch $$'!CK16</f>
        <v>0</v>
      </c>
      <c r="CK16" s="4">
        <f>'pdf DetailxSch $$'!CL16</f>
        <v>0</v>
      </c>
      <c r="CL16" s="4">
        <f>'pdf DetailxSch $$'!CM16</f>
        <v>56800</v>
      </c>
      <c r="CM16" s="4">
        <f>'pdf DetailxSch $$'!CN16</f>
        <v>165760</v>
      </c>
      <c r="CN16" s="4">
        <f>'pdf DetailxSch $$'!CO16</f>
        <v>4796</v>
      </c>
      <c r="CO16" s="4">
        <f>'pdf DetailxSch $$'!CP16</f>
        <v>0</v>
      </c>
      <c r="CP16" s="4">
        <f>'pdf DetailxSch $$'!CQ16</f>
        <v>0</v>
      </c>
      <c r="CQ16" s="4">
        <f>'pdf DetailxSch $$'!CR16</f>
        <v>0</v>
      </c>
      <c r="CR16" s="4">
        <f>'pdf DetailxSch $$'!CS16</f>
        <v>0</v>
      </c>
      <c r="CT16" s="4">
        <f>'pdf DetailxSch $$'!CU16</f>
        <v>49400</v>
      </c>
      <c r="CU16" s="4">
        <f>'pdf DetailxSch $$'!CV16</f>
        <v>0</v>
      </c>
      <c r="CV16" s="4">
        <f>'pdf DetailxSch $$'!CW16</f>
        <v>535942</v>
      </c>
      <c r="CW16" s="4">
        <f>'pdf DetailxSch $$'!CX16</f>
        <v>0</v>
      </c>
      <c r="CY16" s="4">
        <f>'pdf DetailxSch $$'!CZ16</f>
        <v>0</v>
      </c>
      <c r="CZ16" s="4">
        <f>'pdf DetailxSch $$'!DA16</f>
        <v>0</v>
      </c>
      <c r="DA16" s="4">
        <f>'pdf DetailxSch $$'!DB16</f>
        <v>0</v>
      </c>
      <c r="DB16" s="4">
        <f>'pdf DetailxSch $$'!DC16</f>
        <v>0</v>
      </c>
      <c r="DD16" s="4">
        <f>'pdf DetailxSch $$'!DE16</f>
        <v>19</v>
      </c>
      <c r="DE16" s="52">
        <v>118.9</v>
      </c>
      <c r="DG16" s="82">
        <f>VLOOKUP(A16,'[2]FY21 FTE'!$A$2:$DT$118,124,FALSE)</f>
        <v>124.7</v>
      </c>
      <c r="DH16" s="83">
        <f t="shared" si="0"/>
        <v>-5.7999999999999972</v>
      </c>
      <c r="DI16" s="13"/>
    </row>
    <row r="17" spans="1:113" x14ac:dyDescent="0.2">
      <c r="A17" s="7">
        <v>347</v>
      </c>
      <c r="B17" t="s">
        <v>28</v>
      </c>
      <c r="C17" t="s">
        <v>355</v>
      </c>
      <c r="D17">
        <v>5</v>
      </c>
      <c r="E17" s="10">
        <v>359</v>
      </c>
      <c r="F17" s="9">
        <v>0.52400000000000002</v>
      </c>
      <c r="G17">
        <v>188</v>
      </c>
      <c r="H17">
        <v>1</v>
      </c>
      <c r="I17">
        <v>1</v>
      </c>
      <c r="J17">
        <v>1.2</v>
      </c>
      <c r="K17">
        <v>1</v>
      </c>
      <c r="M17">
        <v>1</v>
      </c>
      <c r="N17">
        <v>1</v>
      </c>
      <c r="S17">
        <v>1</v>
      </c>
      <c r="T17">
        <v>1</v>
      </c>
      <c r="U17">
        <v>3</v>
      </c>
      <c r="V17">
        <v>1</v>
      </c>
      <c r="AD17">
        <v>16.2</v>
      </c>
      <c r="AF17">
        <v>1</v>
      </c>
      <c r="AG17">
        <v>2</v>
      </c>
      <c r="AH17">
        <v>9</v>
      </c>
      <c r="AI17">
        <v>4</v>
      </c>
      <c r="AL17">
        <v>2</v>
      </c>
      <c r="AT17" s="4">
        <f>'pdf DetailxSch $$'!AT17</f>
        <v>0</v>
      </c>
      <c r="AU17" s="4">
        <f>'pdf DetailxSch $$'!AV17</f>
        <v>0</v>
      </c>
      <c r="AV17" s="4">
        <f>'pdf DetailxSch $$'!AW17</f>
        <v>160193</v>
      </c>
      <c r="AW17" s="4">
        <f>'pdf DetailxSch $$'!AX17</f>
        <v>2588</v>
      </c>
      <c r="AX17" s="4">
        <f>'pdf DetailxSch $$'!AY17</f>
        <v>0</v>
      </c>
      <c r="AZ17">
        <v>1</v>
      </c>
      <c r="BF17" s="4">
        <f>'pdf DetailxSch $$'!BG17</f>
        <v>0</v>
      </c>
      <c r="BG17" s="4">
        <f>'pdf DetailxSch $$'!BH17</f>
        <v>0</v>
      </c>
      <c r="BH17" s="4">
        <f>'pdf DetailxSch $$'!BI17</f>
        <v>0</v>
      </c>
      <c r="BI17" s="4">
        <f>'pdf DetailxSch $$'!BJ17</f>
        <v>0</v>
      </c>
      <c r="BP17">
        <v>3</v>
      </c>
      <c r="BR17" s="4">
        <f>'pdf DetailxSch $$'!BS17</f>
        <v>23000</v>
      </c>
      <c r="BS17" s="4">
        <f>'pdf DetailxSch $$'!BT17</f>
        <v>0</v>
      </c>
      <c r="BT17" s="4">
        <f>'pdf DetailxSch $$'!BU17</f>
        <v>244046</v>
      </c>
      <c r="BU17" s="4">
        <f>'pdf DetailxSch $$'!BV17</f>
        <v>100000</v>
      </c>
      <c r="BW17" s="4">
        <f>'pdf DetailxSch $$'!BX17</f>
        <v>0</v>
      </c>
      <c r="BX17" s="4">
        <f>'pdf DetailxSch $$'!BY17</f>
        <v>3763</v>
      </c>
      <c r="BY17" s="4">
        <f>'pdf DetailxSch $$'!BZ17</f>
        <v>3303</v>
      </c>
      <c r="BZ17" s="4">
        <f>'pdf DetailxSch $$'!CA17</f>
        <v>3590</v>
      </c>
      <c r="CA17" s="4">
        <f>'pdf DetailxSch $$'!CB17</f>
        <v>3590</v>
      </c>
      <c r="CB17" s="4">
        <f>'pdf DetailxSch $$'!CC17</f>
        <v>4129</v>
      </c>
      <c r="CC17" s="4">
        <f>'pdf DetailxSch $$'!CD17</f>
        <v>7180</v>
      </c>
      <c r="CF17" s="4">
        <f>'pdf DetailxSch $$'!CG17</f>
        <v>0</v>
      </c>
      <c r="CG17" s="4">
        <f>'pdf DetailxSch $$'!CH17</f>
        <v>0</v>
      </c>
      <c r="CJ17" s="4">
        <f>'pdf DetailxSch $$'!CK17</f>
        <v>0</v>
      </c>
      <c r="CK17" s="4">
        <f>'pdf DetailxSch $$'!CL17</f>
        <v>0</v>
      </c>
      <c r="CL17" s="4">
        <f>'pdf DetailxSch $$'!CM17</f>
        <v>35900</v>
      </c>
      <c r="CM17" s="4">
        <f>'pdf DetailxSch $$'!CN17</f>
        <v>84840</v>
      </c>
      <c r="CN17" s="4">
        <f>'pdf DetailxSch $$'!CO17</f>
        <v>6573</v>
      </c>
      <c r="CO17" s="4">
        <f>'pdf DetailxSch $$'!CP17</f>
        <v>0</v>
      </c>
      <c r="CP17" s="4">
        <f>'pdf DetailxSch $$'!CQ17</f>
        <v>200000</v>
      </c>
      <c r="CQ17" s="4">
        <f>'pdf DetailxSch $$'!CR17</f>
        <v>0</v>
      </c>
      <c r="CR17" s="4">
        <f>'pdf DetailxSch $$'!CS17</f>
        <v>0</v>
      </c>
      <c r="CT17" s="4">
        <f>'pdf DetailxSch $$'!CU17</f>
        <v>39975</v>
      </c>
      <c r="CU17" s="4">
        <f>'pdf DetailxSch $$'!CV17</f>
        <v>0</v>
      </c>
      <c r="CV17" s="4">
        <f>'pdf DetailxSch $$'!CW17</f>
        <v>57932</v>
      </c>
      <c r="CW17" s="4">
        <f>'pdf DetailxSch $$'!CX17</f>
        <v>0</v>
      </c>
      <c r="CY17" s="4">
        <f>'pdf DetailxSch $$'!CZ17</f>
        <v>0</v>
      </c>
      <c r="CZ17" s="4">
        <f>'pdf DetailxSch $$'!DA17</f>
        <v>0</v>
      </c>
      <c r="DA17" s="4">
        <f>'pdf DetailxSch $$'!DB17</f>
        <v>0</v>
      </c>
      <c r="DB17" s="4">
        <f>'pdf DetailxSch $$'!DC17</f>
        <v>0</v>
      </c>
      <c r="DD17" s="4">
        <f>'pdf DetailxSch $$'!DE17</f>
        <v>5010</v>
      </c>
      <c r="DE17" s="52">
        <v>47.2</v>
      </c>
      <c r="DG17" s="82">
        <f>VLOOKUP(A17,'[2]FY21 FTE'!$A$2:$DT$118,124,FALSE)</f>
        <v>53.5</v>
      </c>
      <c r="DH17" s="83">
        <f t="shared" si="0"/>
        <v>-6.2999999999999972</v>
      </c>
      <c r="DI17" s="13"/>
    </row>
    <row r="18" spans="1:113" x14ac:dyDescent="0.2">
      <c r="A18" s="7">
        <v>404</v>
      </c>
      <c r="B18" t="s">
        <v>29</v>
      </c>
      <c r="C18" t="s">
        <v>354</v>
      </c>
      <c r="D18">
        <v>5</v>
      </c>
      <c r="E18" s="10">
        <v>436</v>
      </c>
      <c r="F18" s="9">
        <v>0.626</v>
      </c>
      <c r="G18">
        <v>273</v>
      </c>
      <c r="H18">
        <v>1</v>
      </c>
      <c r="I18">
        <v>1</v>
      </c>
      <c r="J18">
        <v>1.2</v>
      </c>
      <c r="K18">
        <v>1</v>
      </c>
      <c r="M18">
        <v>1</v>
      </c>
      <c r="N18">
        <v>1</v>
      </c>
      <c r="O18">
        <v>1.1000000000000001</v>
      </c>
      <c r="S18">
        <v>1</v>
      </c>
      <c r="T18">
        <v>1</v>
      </c>
      <c r="U18">
        <v>7</v>
      </c>
      <c r="V18">
        <v>1</v>
      </c>
      <c r="W18">
        <f>5-X18</f>
        <v>4.5</v>
      </c>
      <c r="X18">
        <v>0.5</v>
      </c>
      <c r="Z18">
        <v>2</v>
      </c>
      <c r="AA18">
        <v>2</v>
      </c>
      <c r="AB18">
        <v>4</v>
      </c>
      <c r="AC18">
        <v>2</v>
      </c>
      <c r="AD18">
        <v>17.899999999999999</v>
      </c>
      <c r="AF18">
        <v>1</v>
      </c>
      <c r="AG18">
        <v>2</v>
      </c>
      <c r="AH18">
        <v>10</v>
      </c>
      <c r="AI18">
        <v>6</v>
      </c>
      <c r="AL18">
        <v>4</v>
      </c>
      <c r="AQ18">
        <v>3</v>
      </c>
      <c r="AR18">
        <v>3</v>
      </c>
      <c r="AS18">
        <v>1</v>
      </c>
      <c r="AT18" s="4">
        <f>'pdf DetailxSch $$'!AT18</f>
        <v>0</v>
      </c>
      <c r="AU18" s="4">
        <f>'pdf DetailxSch $$'!AV18</f>
        <v>0</v>
      </c>
      <c r="AV18" s="4">
        <f>'pdf DetailxSch $$'!AW18</f>
        <v>194552</v>
      </c>
      <c r="AW18" s="4">
        <f>'pdf DetailxSch $$'!AX18</f>
        <v>3143</v>
      </c>
      <c r="AX18" s="4">
        <f>'pdf DetailxSch $$'!AY18</f>
        <v>0</v>
      </c>
      <c r="BF18" s="4">
        <f>'pdf DetailxSch $$'!BG18</f>
        <v>0</v>
      </c>
      <c r="BG18" s="4">
        <f>'pdf DetailxSch $$'!BH18</f>
        <v>0</v>
      </c>
      <c r="BH18" s="4">
        <f>'pdf DetailxSch $$'!BI18</f>
        <v>0</v>
      </c>
      <c r="BI18" s="4">
        <f>'pdf DetailxSch $$'!BJ18</f>
        <v>0</v>
      </c>
      <c r="BP18">
        <v>2</v>
      </c>
      <c r="BR18" s="4">
        <f>'pdf DetailxSch $$'!BS18</f>
        <v>23000</v>
      </c>
      <c r="BS18" s="4">
        <f>'pdf DetailxSch $$'!BT18</f>
        <v>0</v>
      </c>
      <c r="BT18" s="4">
        <f>'pdf DetailxSch $$'!BU18</f>
        <v>167765</v>
      </c>
      <c r="BU18" s="4">
        <f>'pdf DetailxSch $$'!BV18</f>
        <v>100000</v>
      </c>
      <c r="BW18" s="4">
        <f>'pdf DetailxSch $$'!BX18</f>
        <v>0</v>
      </c>
      <c r="BX18" s="4">
        <f>'pdf DetailxSch $$'!BY18</f>
        <v>5469</v>
      </c>
      <c r="BY18" s="4">
        <f>'pdf DetailxSch $$'!BZ18</f>
        <v>2956</v>
      </c>
      <c r="BZ18" s="4">
        <f>'pdf DetailxSch $$'!CA18</f>
        <v>2830</v>
      </c>
      <c r="CA18" s="4">
        <f>'pdf DetailxSch $$'!CB18</f>
        <v>2830</v>
      </c>
      <c r="CB18" s="4">
        <f>'pdf DetailxSch $$'!CC18</f>
        <v>3255</v>
      </c>
      <c r="CC18" s="4">
        <f>'pdf DetailxSch $$'!CD18</f>
        <v>8720</v>
      </c>
      <c r="CF18" s="4">
        <f>'pdf DetailxSch $$'!CG18</f>
        <v>0</v>
      </c>
      <c r="CG18" s="4">
        <f>'pdf DetailxSch $$'!CH18</f>
        <v>0</v>
      </c>
      <c r="CJ18" s="4">
        <f>'pdf DetailxSch $$'!CK18</f>
        <v>0</v>
      </c>
      <c r="CK18" s="4">
        <f>'pdf DetailxSch $$'!CL18</f>
        <v>0</v>
      </c>
      <c r="CL18" s="4">
        <f>'pdf DetailxSch $$'!CM18</f>
        <v>43600</v>
      </c>
      <c r="CM18" s="4">
        <f>'pdf DetailxSch $$'!CN18</f>
        <v>115028</v>
      </c>
      <c r="CN18" s="4">
        <f>'pdf DetailxSch $$'!CO18</f>
        <v>10512</v>
      </c>
      <c r="CO18" s="4">
        <f>'pdf DetailxSch $$'!CP18</f>
        <v>0</v>
      </c>
      <c r="CP18" s="4">
        <f>'pdf DetailxSch $$'!CQ18</f>
        <v>0</v>
      </c>
      <c r="CQ18" s="4">
        <f>'pdf DetailxSch $$'!CR18</f>
        <v>0</v>
      </c>
      <c r="CR18" s="4">
        <f>'pdf DetailxSch $$'!CS18</f>
        <v>0</v>
      </c>
      <c r="CT18" s="4">
        <f>'pdf DetailxSch $$'!CU18</f>
        <v>38625</v>
      </c>
      <c r="CU18" s="4">
        <f>'pdf DetailxSch $$'!CV18</f>
        <v>0</v>
      </c>
      <c r="CV18" s="4">
        <f>'pdf DetailxSch $$'!CW18</f>
        <v>0</v>
      </c>
      <c r="CW18" s="4">
        <f>'pdf DetailxSch $$'!CX18</f>
        <v>0</v>
      </c>
      <c r="CY18" s="4">
        <f>'pdf DetailxSch $$'!CZ18</f>
        <v>0</v>
      </c>
      <c r="CZ18" s="4">
        <f>'pdf DetailxSch $$'!DA18</f>
        <v>0</v>
      </c>
      <c r="DA18" s="4">
        <f>'pdf DetailxSch $$'!DB18</f>
        <v>0</v>
      </c>
      <c r="DB18" s="4">
        <f>'pdf DetailxSch $$'!DC18</f>
        <v>0</v>
      </c>
      <c r="DD18" s="4">
        <f>'pdf DetailxSch $$'!DE18</f>
        <v>5014</v>
      </c>
      <c r="DE18" s="52">
        <v>79</v>
      </c>
      <c r="DG18" s="82">
        <f>VLOOKUP(A18,'[2]FY21 FTE'!$A$2:$DT$118,124,FALSE)</f>
        <v>82.800000000000011</v>
      </c>
      <c r="DH18" s="83">
        <f t="shared" si="0"/>
        <v>-3.8000000000000114</v>
      </c>
      <c r="DI18" s="13"/>
    </row>
    <row r="19" spans="1:113" x14ac:dyDescent="0.2">
      <c r="A19" s="7">
        <v>296</v>
      </c>
      <c r="B19" t="s">
        <v>30</v>
      </c>
      <c r="C19" t="s">
        <v>351</v>
      </c>
      <c r="D19">
        <v>1</v>
      </c>
      <c r="E19" s="10">
        <v>485</v>
      </c>
      <c r="F19" s="9">
        <v>0.373</v>
      </c>
      <c r="G19">
        <v>181</v>
      </c>
      <c r="H19">
        <v>1</v>
      </c>
      <c r="I19">
        <v>1</v>
      </c>
      <c r="J19">
        <v>1.2</v>
      </c>
      <c r="M19">
        <v>1</v>
      </c>
      <c r="N19">
        <v>1</v>
      </c>
      <c r="O19">
        <v>1.2</v>
      </c>
      <c r="S19">
        <v>1</v>
      </c>
      <c r="T19">
        <v>1</v>
      </c>
      <c r="U19">
        <v>3</v>
      </c>
      <c r="V19">
        <v>1</v>
      </c>
      <c r="W19">
        <v>4.5</v>
      </c>
      <c r="Z19">
        <v>6</v>
      </c>
      <c r="AB19">
        <v>6</v>
      </c>
      <c r="AC19">
        <v>3</v>
      </c>
      <c r="AD19">
        <v>18</v>
      </c>
      <c r="AF19">
        <v>1</v>
      </c>
      <c r="AG19">
        <v>2</v>
      </c>
      <c r="AH19">
        <v>4</v>
      </c>
      <c r="AL19">
        <v>13</v>
      </c>
      <c r="AO19">
        <v>3</v>
      </c>
      <c r="AT19" s="4">
        <f>'pdf DetailxSch $$'!AT19</f>
        <v>0</v>
      </c>
      <c r="AU19" s="4">
        <f>'pdf DetailxSch $$'!AV19</f>
        <v>0</v>
      </c>
      <c r="AV19" s="4">
        <f>'pdf DetailxSch $$'!AW19</f>
        <v>216418</v>
      </c>
      <c r="AW19" s="4">
        <f>'pdf DetailxSch $$'!AX19</f>
        <v>3497</v>
      </c>
      <c r="AX19" s="4">
        <f>'pdf DetailxSch $$'!AY19</f>
        <v>0</v>
      </c>
      <c r="BF19" s="4">
        <f>'pdf DetailxSch $$'!BG19</f>
        <v>0</v>
      </c>
      <c r="BG19" s="4">
        <f>'pdf DetailxSch $$'!BH19</f>
        <v>0</v>
      </c>
      <c r="BH19" s="4">
        <f>'pdf DetailxSch $$'!BI19</f>
        <v>0</v>
      </c>
      <c r="BI19" s="4">
        <f>'pdf DetailxSch $$'!BJ19</f>
        <v>0</v>
      </c>
      <c r="BR19" s="4">
        <f>'pdf DetailxSch $$'!BS19</f>
        <v>0</v>
      </c>
      <c r="BS19" s="4">
        <f>'pdf DetailxSch $$'!BT19</f>
        <v>0</v>
      </c>
      <c r="BT19" s="4">
        <f>'pdf DetailxSch $$'!BU19</f>
        <v>55922</v>
      </c>
      <c r="BU19" s="4">
        <f>'pdf DetailxSch $$'!BV19</f>
        <v>0</v>
      </c>
      <c r="BW19" s="4">
        <f>'pdf DetailxSch $$'!BX19</f>
        <v>0</v>
      </c>
      <c r="BX19" s="4">
        <f>'pdf DetailxSch $$'!BY19</f>
        <v>3625</v>
      </c>
      <c r="BY19" s="4">
        <f>'pdf DetailxSch $$'!BZ19</f>
        <v>2789</v>
      </c>
      <c r="BZ19" s="4">
        <f>'pdf DetailxSch $$'!CA19</f>
        <v>2425</v>
      </c>
      <c r="CA19" s="4">
        <f>'pdf DetailxSch $$'!CB19</f>
        <v>2425</v>
      </c>
      <c r="CB19" s="4">
        <f>'pdf DetailxSch $$'!CC19</f>
        <v>2789</v>
      </c>
      <c r="CC19" s="4">
        <f>'pdf DetailxSch $$'!CD19</f>
        <v>9700</v>
      </c>
      <c r="CF19" s="4">
        <f>'pdf DetailxSch $$'!CG19</f>
        <v>0</v>
      </c>
      <c r="CG19" s="4">
        <f>'pdf DetailxSch $$'!CH19</f>
        <v>0</v>
      </c>
      <c r="CJ19" s="4">
        <f>'pdf DetailxSch $$'!CK19</f>
        <v>0</v>
      </c>
      <c r="CK19" s="4">
        <f>'pdf DetailxSch $$'!CL19</f>
        <v>0</v>
      </c>
      <c r="CL19" s="4">
        <f>'pdf DetailxSch $$'!CM19</f>
        <v>48500</v>
      </c>
      <c r="CM19" s="4">
        <f>'pdf DetailxSch $$'!CN19</f>
        <v>116768</v>
      </c>
      <c r="CN19" s="4">
        <f>'pdf DetailxSch $$'!CO19</f>
        <v>7964</v>
      </c>
      <c r="CO19" s="4">
        <f>'pdf DetailxSch $$'!CP19</f>
        <v>0</v>
      </c>
      <c r="CP19" s="4">
        <f>'pdf DetailxSch $$'!CQ19</f>
        <v>0</v>
      </c>
      <c r="CQ19" s="4">
        <f>'pdf DetailxSch $$'!CR19</f>
        <v>0</v>
      </c>
      <c r="CR19" s="4">
        <f>'pdf DetailxSch $$'!CS19</f>
        <v>0</v>
      </c>
      <c r="CT19" s="4">
        <f>'pdf DetailxSch $$'!CU19</f>
        <v>14025</v>
      </c>
      <c r="CU19" s="4">
        <f>'pdf DetailxSch $$'!CV19</f>
        <v>0</v>
      </c>
      <c r="CV19" s="4">
        <f>'pdf DetailxSch $$'!CW19</f>
        <v>0</v>
      </c>
      <c r="CW19" s="4">
        <f>'pdf DetailxSch $$'!CX19</f>
        <v>112569</v>
      </c>
      <c r="CY19" s="4">
        <f>'pdf DetailxSch $$'!CZ19</f>
        <v>0</v>
      </c>
      <c r="CZ19" s="4">
        <f>'pdf DetailxSch $$'!DA19</f>
        <v>0</v>
      </c>
      <c r="DA19" s="4">
        <f>'pdf DetailxSch $$'!DB19</f>
        <v>0</v>
      </c>
      <c r="DB19" s="4">
        <f>'pdf DetailxSch $$'!DC19</f>
        <v>0</v>
      </c>
      <c r="DD19" s="4">
        <f>'pdf DetailxSch $$'!DE19</f>
        <v>112581</v>
      </c>
      <c r="DE19" s="52">
        <v>69.7</v>
      </c>
      <c r="DG19" s="82">
        <f>VLOOKUP(A19,'[2]FY21 FTE'!$A$2:$DT$118,124,FALSE)</f>
        <v>74.900000000000006</v>
      </c>
      <c r="DH19" s="83">
        <f t="shared" si="0"/>
        <v>-5.2000000000000028</v>
      </c>
    </row>
    <row r="20" spans="1:113" x14ac:dyDescent="0.2">
      <c r="A20" s="7">
        <v>219</v>
      </c>
      <c r="B20" t="s">
        <v>31</v>
      </c>
      <c r="C20" t="s">
        <v>351</v>
      </c>
      <c r="D20">
        <v>5</v>
      </c>
      <c r="E20" s="10">
        <v>231</v>
      </c>
      <c r="F20" s="9">
        <v>0.44600000000000001</v>
      </c>
      <c r="G20">
        <v>103</v>
      </c>
      <c r="H20">
        <v>1</v>
      </c>
      <c r="I20">
        <v>1</v>
      </c>
      <c r="M20">
        <v>0.5</v>
      </c>
      <c r="N20">
        <v>1</v>
      </c>
      <c r="S20">
        <v>1</v>
      </c>
      <c r="T20">
        <v>1</v>
      </c>
      <c r="U20">
        <v>1</v>
      </c>
      <c r="V20">
        <v>0.5</v>
      </c>
      <c r="W20">
        <v>3</v>
      </c>
      <c r="Y20">
        <v>2</v>
      </c>
      <c r="AA20">
        <v>3</v>
      </c>
      <c r="AB20">
        <v>5</v>
      </c>
      <c r="AC20">
        <v>2</v>
      </c>
      <c r="AD20">
        <v>8</v>
      </c>
      <c r="AF20">
        <v>1</v>
      </c>
      <c r="AG20">
        <v>1</v>
      </c>
      <c r="AH20">
        <v>6</v>
      </c>
      <c r="AI20">
        <v>6</v>
      </c>
      <c r="AL20">
        <v>1</v>
      </c>
      <c r="AQ20">
        <v>3</v>
      </c>
      <c r="AR20">
        <v>3</v>
      </c>
      <c r="AS20">
        <v>1</v>
      </c>
      <c r="AT20" s="4">
        <f>'pdf DetailxSch $$'!AT20</f>
        <v>0</v>
      </c>
      <c r="AU20" s="4">
        <f>'pdf DetailxSch $$'!AV20</f>
        <v>0</v>
      </c>
      <c r="AV20" s="4">
        <f>'pdf DetailxSch $$'!AW20</f>
        <v>103078</v>
      </c>
      <c r="AW20" s="4">
        <f>'pdf DetailxSch $$'!AX20</f>
        <v>1665</v>
      </c>
      <c r="AX20" s="4">
        <f>'pdf DetailxSch $$'!AY20</f>
        <v>0</v>
      </c>
      <c r="BF20" s="4">
        <f>'pdf DetailxSch $$'!BG20</f>
        <v>0</v>
      </c>
      <c r="BG20" s="4">
        <f>'pdf DetailxSch $$'!BH20</f>
        <v>0</v>
      </c>
      <c r="BH20" s="4">
        <f>'pdf DetailxSch $$'!BI20</f>
        <v>0</v>
      </c>
      <c r="BI20" s="4">
        <f>'pdf DetailxSch $$'!BJ20</f>
        <v>0</v>
      </c>
      <c r="BR20" s="4">
        <f>'pdf DetailxSch $$'!BS20</f>
        <v>0</v>
      </c>
      <c r="BS20" s="4">
        <f>'pdf DetailxSch $$'!BT20</f>
        <v>0</v>
      </c>
      <c r="BT20" s="4">
        <f>'pdf DetailxSch $$'!BU20</f>
        <v>55922</v>
      </c>
      <c r="BU20" s="4">
        <f>'pdf DetailxSch $$'!BV20</f>
        <v>0</v>
      </c>
      <c r="BW20" s="4">
        <f>'pdf DetailxSch $$'!BX20</f>
        <v>0</v>
      </c>
      <c r="BX20" s="4">
        <f>'pdf DetailxSch $$'!BY20</f>
        <v>2051</v>
      </c>
      <c r="BY20" s="4">
        <f>'pdf DetailxSch $$'!BZ20</f>
        <v>1328</v>
      </c>
      <c r="BZ20" s="4">
        <f>'pdf DetailxSch $$'!CA20</f>
        <v>1155</v>
      </c>
      <c r="CA20" s="4">
        <f>'pdf DetailxSch $$'!CB20</f>
        <v>1155</v>
      </c>
      <c r="CB20" s="4">
        <f>'pdf DetailxSch $$'!CC20</f>
        <v>1328</v>
      </c>
      <c r="CC20" s="4">
        <f>'pdf DetailxSch $$'!CD20</f>
        <v>4620</v>
      </c>
      <c r="CF20" s="4">
        <f>'pdf DetailxSch $$'!CG20</f>
        <v>0</v>
      </c>
      <c r="CG20" s="4">
        <f>'pdf DetailxSch $$'!CH20</f>
        <v>0</v>
      </c>
      <c r="CJ20" s="4">
        <f>'pdf DetailxSch $$'!CK20</f>
        <v>0</v>
      </c>
      <c r="CK20" s="4">
        <f>'pdf DetailxSch $$'!CL20</f>
        <v>0</v>
      </c>
      <c r="CL20" s="4">
        <f>'pdf DetailxSch $$'!CM20</f>
        <v>23100</v>
      </c>
      <c r="CM20" s="4">
        <f>'pdf DetailxSch $$'!CN20</f>
        <v>63885</v>
      </c>
      <c r="CN20" s="4">
        <f>'pdf DetailxSch $$'!CO20</f>
        <v>3779</v>
      </c>
      <c r="CO20" s="4">
        <f>'pdf DetailxSch $$'!CP20</f>
        <v>0</v>
      </c>
      <c r="CP20" s="4">
        <f>'pdf DetailxSch $$'!CQ20</f>
        <v>0</v>
      </c>
      <c r="CQ20" s="4">
        <f>'pdf DetailxSch $$'!CR20</f>
        <v>0</v>
      </c>
      <c r="CR20" s="4">
        <f>'pdf DetailxSch $$'!CS20</f>
        <v>0</v>
      </c>
      <c r="CT20" s="4">
        <f>'pdf DetailxSch $$'!CU20</f>
        <v>10450</v>
      </c>
      <c r="CU20" s="4">
        <f>'pdf DetailxSch $$'!CV20</f>
        <v>0</v>
      </c>
      <c r="CV20" s="4">
        <f>'pdf DetailxSch $$'!CW20</f>
        <v>0</v>
      </c>
      <c r="CW20" s="4">
        <f>'pdf DetailxSch $$'!CX20</f>
        <v>0</v>
      </c>
      <c r="CY20" s="4">
        <f>'pdf DetailxSch $$'!CZ20</f>
        <v>0</v>
      </c>
      <c r="CZ20" s="4">
        <f>'pdf DetailxSch $$'!DA20</f>
        <v>0</v>
      </c>
      <c r="DA20" s="4">
        <f>'pdf DetailxSch $$'!DB20</f>
        <v>0</v>
      </c>
      <c r="DB20" s="4">
        <f>'pdf DetailxSch $$'!DC20</f>
        <v>0</v>
      </c>
      <c r="DD20" s="4">
        <f>'pdf DetailxSch $$'!DE20</f>
        <v>8</v>
      </c>
      <c r="DE20" s="52">
        <v>50</v>
      </c>
      <c r="DG20" s="82">
        <f>VLOOKUP(A20,'[2]FY21 FTE'!$A$2:$DT$118,124,FALSE)</f>
        <v>50.5</v>
      </c>
      <c r="DH20" s="83">
        <f t="shared" si="0"/>
        <v>-0.5</v>
      </c>
      <c r="DI20" s="13"/>
    </row>
    <row r="21" spans="1:113" x14ac:dyDescent="0.2">
      <c r="A21" s="7">
        <v>220</v>
      </c>
      <c r="B21" t="s">
        <v>32</v>
      </c>
      <c r="C21" t="s">
        <v>351</v>
      </c>
      <c r="D21">
        <v>5</v>
      </c>
      <c r="E21" s="10">
        <v>279</v>
      </c>
      <c r="F21" s="9">
        <v>0.43</v>
      </c>
      <c r="G21">
        <v>120</v>
      </c>
      <c r="H21">
        <v>1</v>
      </c>
      <c r="I21">
        <v>1</v>
      </c>
      <c r="M21">
        <v>0.5</v>
      </c>
      <c r="N21">
        <v>1</v>
      </c>
      <c r="S21">
        <v>1</v>
      </c>
      <c r="T21">
        <v>1</v>
      </c>
      <c r="U21">
        <v>1</v>
      </c>
      <c r="V21">
        <v>0.5</v>
      </c>
      <c r="W21">
        <v>3</v>
      </c>
      <c r="Y21">
        <v>2</v>
      </c>
      <c r="Z21">
        <v>1</v>
      </c>
      <c r="AA21">
        <v>2</v>
      </c>
      <c r="AB21">
        <v>5</v>
      </c>
      <c r="AC21">
        <v>2</v>
      </c>
      <c r="AD21">
        <v>12</v>
      </c>
      <c r="AF21">
        <v>1</v>
      </c>
      <c r="AG21">
        <v>1</v>
      </c>
      <c r="AH21">
        <v>7</v>
      </c>
      <c r="AI21">
        <v>6</v>
      </c>
      <c r="AL21">
        <v>2</v>
      </c>
      <c r="AQ21">
        <v>6</v>
      </c>
      <c r="AR21">
        <v>6</v>
      </c>
      <c r="AS21">
        <v>1</v>
      </c>
      <c r="AT21" s="4">
        <f>'pdf DetailxSch $$'!AT21</f>
        <v>0</v>
      </c>
      <c r="AU21" s="4">
        <f>'pdf DetailxSch $$'!AV21</f>
        <v>0</v>
      </c>
      <c r="AV21" s="4">
        <f>'pdf DetailxSch $$'!AW21</f>
        <v>124495</v>
      </c>
      <c r="AW21" s="4">
        <f>'pdf DetailxSch $$'!AX21</f>
        <v>2011</v>
      </c>
      <c r="AX21" s="4">
        <f>'pdf DetailxSch $$'!AY21</f>
        <v>0</v>
      </c>
      <c r="BF21" s="4">
        <f>'pdf DetailxSch $$'!BG21</f>
        <v>0</v>
      </c>
      <c r="BG21" s="4">
        <f>'pdf DetailxSch $$'!BH21</f>
        <v>0</v>
      </c>
      <c r="BH21" s="4">
        <f>'pdf DetailxSch $$'!BI21</f>
        <v>0</v>
      </c>
      <c r="BI21" s="4">
        <f>'pdf DetailxSch $$'!BJ21</f>
        <v>0</v>
      </c>
      <c r="BR21" s="4">
        <f>'pdf DetailxSch $$'!BS21</f>
        <v>0</v>
      </c>
      <c r="BS21" s="4">
        <f>'pdf DetailxSch $$'!BT21</f>
        <v>0</v>
      </c>
      <c r="BT21" s="4">
        <f>'pdf DetailxSch $$'!BU21</f>
        <v>55922</v>
      </c>
      <c r="BU21" s="4">
        <f>'pdf DetailxSch $$'!BV21</f>
        <v>0</v>
      </c>
      <c r="BW21" s="4">
        <f>'pdf DetailxSch $$'!BX21</f>
        <v>0</v>
      </c>
      <c r="BX21" s="4">
        <f>'pdf DetailxSch $$'!BY21</f>
        <v>2400</v>
      </c>
      <c r="BY21" s="4">
        <f>'pdf DetailxSch $$'!BZ21</f>
        <v>1604</v>
      </c>
      <c r="BZ21" s="4">
        <f>'pdf DetailxSch $$'!CA21</f>
        <v>1395</v>
      </c>
      <c r="CA21" s="4">
        <f>'pdf DetailxSch $$'!CB21</f>
        <v>1395</v>
      </c>
      <c r="CB21" s="4">
        <f>'pdf DetailxSch $$'!CC21</f>
        <v>1604</v>
      </c>
      <c r="CC21" s="4">
        <f>'pdf DetailxSch $$'!CD21</f>
        <v>5580</v>
      </c>
      <c r="CF21" s="4">
        <f>'pdf DetailxSch $$'!CG21</f>
        <v>0</v>
      </c>
      <c r="CG21" s="4">
        <f>'pdf DetailxSch $$'!CH21</f>
        <v>0</v>
      </c>
      <c r="CJ21" s="4">
        <f>'pdf DetailxSch $$'!CK21</f>
        <v>0</v>
      </c>
      <c r="CK21" s="4">
        <f>'pdf DetailxSch $$'!CL21</f>
        <v>0</v>
      </c>
      <c r="CL21" s="4">
        <f>'pdf DetailxSch $$'!CM21</f>
        <v>27900</v>
      </c>
      <c r="CM21" s="4">
        <f>'pdf DetailxSch $$'!CN21</f>
        <v>72947</v>
      </c>
      <c r="CN21" s="4">
        <f>'pdf DetailxSch $$'!CO21</f>
        <v>4443</v>
      </c>
      <c r="CO21" s="4">
        <f>'pdf DetailxSch $$'!CP21</f>
        <v>0</v>
      </c>
      <c r="CP21" s="4">
        <f>'pdf DetailxSch $$'!CQ21</f>
        <v>0</v>
      </c>
      <c r="CQ21" s="4">
        <f>'pdf DetailxSch $$'!CR21</f>
        <v>0</v>
      </c>
      <c r="CR21" s="4">
        <f>'pdf DetailxSch $$'!CS21</f>
        <v>0</v>
      </c>
      <c r="CT21" s="4">
        <f>'pdf DetailxSch $$'!CU21</f>
        <v>8550</v>
      </c>
      <c r="CU21" s="4">
        <f>'pdf DetailxSch $$'!CV21</f>
        <v>0</v>
      </c>
      <c r="CV21" s="4">
        <f>'pdf DetailxSch $$'!CW21</f>
        <v>0</v>
      </c>
      <c r="CW21" s="4">
        <f>'pdf DetailxSch $$'!CX21</f>
        <v>0</v>
      </c>
      <c r="CY21" s="4">
        <f>'pdf DetailxSch $$'!CZ21</f>
        <v>0</v>
      </c>
      <c r="CZ21" s="4">
        <f>'pdf DetailxSch $$'!DA21</f>
        <v>0</v>
      </c>
      <c r="DA21" s="4">
        <f>'pdf DetailxSch $$'!DB21</f>
        <v>0</v>
      </c>
      <c r="DB21" s="4">
        <f>'pdf DetailxSch $$'!DC21</f>
        <v>0</v>
      </c>
      <c r="DD21" s="4">
        <f>'pdf DetailxSch $$'!DE21</f>
        <v>-112561</v>
      </c>
      <c r="DE21" s="52">
        <v>62</v>
      </c>
      <c r="DG21" s="82">
        <f>VLOOKUP(A21,'[2]FY21 FTE'!$A$2:$DT$118,124,FALSE)</f>
        <v>60.5</v>
      </c>
      <c r="DH21" s="83">
        <f t="shared" si="0"/>
        <v>1.5</v>
      </c>
    </row>
    <row r="22" spans="1:113" x14ac:dyDescent="0.2">
      <c r="A22" s="7">
        <v>221</v>
      </c>
      <c r="B22" t="s">
        <v>33</v>
      </c>
      <c r="C22" t="s">
        <v>351</v>
      </c>
      <c r="D22">
        <v>7</v>
      </c>
      <c r="E22" s="10">
        <v>305</v>
      </c>
      <c r="F22" s="9">
        <v>0.66900000000000004</v>
      </c>
      <c r="G22">
        <v>204</v>
      </c>
      <c r="H22">
        <v>1</v>
      </c>
      <c r="I22">
        <v>1</v>
      </c>
      <c r="J22">
        <v>0.8</v>
      </c>
      <c r="M22">
        <v>1</v>
      </c>
      <c r="N22">
        <v>1</v>
      </c>
      <c r="S22">
        <v>1</v>
      </c>
      <c r="T22">
        <v>1</v>
      </c>
      <c r="U22">
        <v>2</v>
      </c>
      <c r="V22">
        <v>1</v>
      </c>
      <c r="W22">
        <v>3</v>
      </c>
      <c r="Y22">
        <v>2</v>
      </c>
      <c r="Z22">
        <v>1</v>
      </c>
      <c r="AA22">
        <v>3</v>
      </c>
      <c r="AB22">
        <v>6</v>
      </c>
      <c r="AC22">
        <v>2</v>
      </c>
      <c r="AD22">
        <v>12</v>
      </c>
      <c r="AF22">
        <v>1</v>
      </c>
      <c r="AG22">
        <v>1</v>
      </c>
      <c r="AH22">
        <v>3</v>
      </c>
      <c r="AM22">
        <v>0.14000000000000001</v>
      </c>
      <c r="AQ22">
        <v>4</v>
      </c>
      <c r="AR22">
        <v>4</v>
      </c>
      <c r="AS22">
        <v>1</v>
      </c>
      <c r="AT22" s="4">
        <f>'pdf DetailxSch $$'!AT22</f>
        <v>0</v>
      </c>
      <c r="AU22" s="4">
        <f>'pdf DetailxSch $$'!AV22</f>
        <v>0</v>
      </c>
      <c r="AV22" s="4">
        <f>'pdf DetailxSch $$'!AW22</f>
        <v>136098</v>
      </c>
      <c r="AW22" s="4">
        <f>'pdf DetailxSch $$'!AX22</f>
        <v>2199</v>
      </c>
      <c r="AX22" s="4">
        <f>'pdf DetailxSch $$'!AY22</f>
        <v>0</v>
      </c>
      <c r="BF22" s="4">
        <f>'pdf DetailxSch $$'!BG22</f>
        <v>0</v>
      </c>
      <c r="BG22" s="4">
        <f>'pdf DetailxSch $$'!BH22</f>
        <v>0</v>
      </c>
      <c r="BH22" s="4">
        <f>'pdf DetailxSch $$'!BI22</f>
        <v>0</v>
      </c>
      <c r="BI22" s="4">
        <f>'pdf DetailxSch $$'!BJ22</f>
        <v>0</v>
      </c>
      <c r="BR22" s="4">
        <f>'pdf DetailxSch $$'!BS22</f>
        <v>0</v>
      </c>
      <c r="BS22" s="4">
        <f>'pdf DetailxSch $$'!BT22</f>
        <v>0</v>
      </c>
      <c r="BT22" s="4">
        <f>'pdf DetailxSch $$'!BU22</f>
        <v>111844</v>
      </c>
      <c r="BU22" s="4">
        <f>'pdf DetailxSch $$'!BV22</f>
        <v>0</v>
      </c>
      <c r="BW22" s="4">
        <f>'pdf DetailxSch $$'!BX22</f>
        <v>0</v>
      </c>
      <c r="BX22" s="4">
        <f>'pdf DetailxSch $$'!BY22</f>
        <v>4080</v>
      </c>
      <c r="BY22" s="4">
        <f>'pdf DetailxSch $$'!BZ22</f>
        <v>1754</v>
      </c>
      <c r="BZ22" s="4">
        <f>'pdf DetailxSch $$'!CA22</f>
        <v>1525</v>
      </c>
      <c r="CA22" s="4">
        <f>'pdf DetailxSch $$'!CB22</f>
        <v>1525</v>
      </c>
      <c r="CB22" s="4">
        <f>'pdf DetailxSch $$'!CC22</f>
        <v>1754</v>
      </c>
      <c r="CC22" s="4">
        <f>'pdf DetailxSch $$'!CD22</f>
        <v>6100</v>
      </c>
      <c r="CF22" s="4">
        <f>'pdf DetailxSch $$'!CG22</f>
        <v>0</v>
      </c>
      <c r="CG22" s="4">
        <f>'pdf DetailxSch $$'!CH22</f>
        <v>0</v>
      </c>
      <c r="CJ22" s="4">
        <f>'pdf DetailxSch $$'!CK22</f>
        <v>0</v>
      </c>
      <c r="CK22" s="4">
        <f>'pdf DetailxSch $$'!CL22</f>
        <v>0</v>
      </c>
      <c r="CL22" s="4">
        <f>'pdf DetailxSch $$'!CM22</f>
        <v>30500</v>
      </c>
      <c r="CM22" s="4">
        <f>'pdf DetailxSch $$'!CN22</f>
        <v>67395</v>
      </c>
      <c r="CN22" s="4">
        <f>'pdf DetailxSch $$'!CO22</f>
        <v>5857</v>
      </c>
      <c r="CO22" s="4">
        <f>'pdf DetailxSch $$'!CP22</f>
        <v>0</v>
      </c>
      <c r="CP22" s="4">
        <f>'pdf DetailxSch $$'!CQ22</f>
        <v>0</v>
      </c>
      <c r="CQ22" s="4">
        <f>'pdf DetailxSch $$'!CR22</f>
        <v>13859</v>
      </c>
      <c r="CR22" s="4">
        <f>'pdf DetailxSch $$'!CS22</f>
        <v>0</v>
      </c>
      <c r="CT22" s="4">
        <f>'pdf DetailxSch $$'!CU22</f>
        <v>7425</v>
      </c>
      <c r="CU22" s="4">
        <f>'pdf DetailxSch $$'!CV22</f>
        <v>0</v>
      </c>
      <c r="CV22" s="4">
        <f>'pdf DetailxSch $$'!CW22</f>
        <v>0</v>
      </c>
      <c r="CW22" s="4">
        <f>'pdf DetailxSch $$'!CX22</f>
        <v>0</v>
      </c>
      <c r="CY22" s="4">
        <f>'pdf DetailxSch $$'!CZ22</f>
        <v>0</v>
      </c>
      <c r="CZ22" s="4">
        <f>'pdf DetailxSch $$'!DA22</f>
        <v>0</v>
      </c>
      <c r="DA22" s="4">
        <f>'pdf DetailxSch $$'!DB22</f>
        <v>0</v>
      </c>
      <c r="DB22" s="4">
        <f>'pdf DetailxSch $$'!DC22</f>
        <v>0</v>
      </c>
      <c r="DD22" s="4">
        <f>'pdf DetailxSch $$'!DE22</f>
        <v>-402</v>
      </c>
      <c r="DE22" s="52">
        <v>50.14</v>
      </c>
      <c r="DG22" s="82">
        <f>VLOOKUP(A22,'[2]FY21 FTE'!$A$2:$DT$118,124,FALSE)</f>
        <v>49.890909090909091</v>
      </c>
      <c r="DH22" s="83">
        <f t="shared" si="0"/>
        <v>0.24909090909090992</v>
      </c>
    </row>
    <row r="23" spans="1:113" x14ac:dyDescent="0.2">
      <c r="A23" s="7">
        <v>247</v>
      </c>
      <c r="B23" t="s">
        <v>34</v>
      </c>
      <c r="C23" t="s">
        <v>351</v>
      </c>
      <c r="D23">
        <v>7</v>
      </c>
      <c r="E23" s="10">
        <v>232</v>
      </c>
      <c r="F23" s="9">
        <v>0.79300000000000004</v>
      </c>
      <c r="G23">
        <v>184</v>
      </c>
      <c r="H23">
        <v>1</v>
      </c>
      <c r="I23">
        <v>1</v>
      </c>
      <c r="M23">
        <v>0.5</v>
      </c>
      <c r="N23">
        <v>1</v>
      </c>
      <c r="S23">
        <v>1</v>
      </c>
      <c r="T23">
        <v>1</v>
      </c>
      <c r="U23">
        <v>1</v>
      </c>
      <c r="V23">
        <v>0.5</v>
      </c>
      <c r="W23">
        <v>3</v>
      </c>
      <c r="Y23">
        <v>1</v>
      </c>
      <c r="AA23">
        <v>2</v>
      </c>
      <c r="AB23">
        <v>3</v>
      </c>
      <c r="AC23">
        <v>2</v>
      </c>
      <c r="AD23">
        <v>11</v>
      </c>
      <c r="AF23">
        <v>1</v>
      </c>
      <c r="AG23">
        <v>1</v>
      </c>
      <c r="AH23">
        <v>6</v>
      </c>
      <c r="AI23">
        <v>4</v>
      </c>
      <c r="AM23">
        <v>0.05</v>
      </c>
      <c r="AQ23">
        <v>4</v>
      </c>
      <c r="AR23">
        <v>4</v>
      </c>
      <c r="AS23">
        <v>1</v>
      </c>
      <c r="AT23" s="4">
        <f>'pdf DetailxSch $$'!AT23</f>
        <v>0</v>
      </c>
      <c r="AU23" s="4">
        <f>'pdf DetailxSch $$'!AV23</f>
        <v>0</v>
      </c>
      <c r="AV23" s="4">
        <f>'pdf DetailxSch $$'!AW23</f>
        <v>103523</v>
      </c>
      <c r="AW23" s="4">
        <f>'pdf DetailxSch $$'!AX23</f>
        <v>1673</v>
      </c>
      <c r="AX23" s="4">
        <f>'pdf DetailxSch $$'!AY23</f>
        <v>0</v>
      </c>
      <c r="BC23">
        <v>1</v>
      </c>
      <c r="BF23" s="4">
        <f>'pdf DetailxSch $$'!BG23</f>
        <v>0</v>
      </c>
      <c r="BG23" s="4">
        <f>'pdf DetailxSch $$'!BH23</f>
        <v>0</v>
      </c>
      <c r="BH23" s="4">
        <f>'pdf DetailxSch $$'!BI23</f>
        <v>0</v>
      </c>
      <c r="BI23" s="4">
        <f>'pdf DetailxSch $$'!BJ23</f>
        <v>0</v>
      </c>
      <c r="BR23" s="4">
        <f>'pdf DetailxSch $$'!BS23</f>
        <v>0</v>
      </c>
      <c r="BS23" s="4">
        <f>'pdf DetailxSch $$'!BT23</f>
        <v>0</v>
      </c>
      <c r="BT23" s="4">
        <f>'pdf DetailxSch $$'!BU23</f>
        <v>111844</v>
      </c>
      <c r="BU23" s="4">
        <f>'pdf DetailxSch $$'!BV23</f>
        <v>0</v>
      </c>
      <c r="BW23" s="4">
        <f>'pdf DetailxSch $$'!BX23</f>
        <v>0</v>
      </c>
      <c r="BX23" s="4">
        <f>'pdf DetailxSch $$'!BY23</f>
        <v>7404</v>
      </c>
      <c r="BY23" s="4">
        <f>'pdf DetailxSch $$'!BZ23</f>
        <v>1334</v>
      </c>
      <c r="BZ23" s="4">
        <f>'pdf DetailxSch $$'!CA23</f>
        <v>1160</v>
      </c>
      <c r="CA23" s="4">
        <f>'pdf DetailxSch $$'!CB23</f>
        <v>1160</v>
      </c>
      <c r="CB23" s="4">
        <f>'pdf DetailxSch $$'!CC23</f>
        <v>1334</v>
      </c>
      <c r="CC23" s="4">
        <f>'pdf DetailxSch $$'!CD23</f>
        <v>4640</v>
      </c>
      <c r="CF23" s="4">
        <f>'pdf DetailxSch $$'!CG23</f>
        <v>0</v>
      </c>
      <c r="CG23" s="4">
        <f>'pdf DetailxSch $$'!CH23</f>
        <v>0</v>
      </c>
      <c r="CJ23" s="4">
        <f>'pdf DetailxSch $$'!CK23</f>
        <v>0</v>
      </c>
      <c r="CK23" s="4">
        <f>'pdf DetailxSch $$'!CL23</f>
        <v>0</v>
      </c>
      <c r="CL23" s="4">
        <f>'pdf DetailxSch $$'!CM23</f>
        <v>23200</v>
      </c>
      <c r="CM23" s="4">
        <f>'pdf DetailxSch $$'!CN23</f>
        <v>61553</v>
      </c>
      <c r="CN23" s="4">
        <f>'pdf DetailxSch $$'!CO23</f>
        <v>4373</v>
      </c>
      <c r="CO23" s="4">
        <f>'pdf DetailxSch $$'!CP23</f>
        <v>0</v>
      </c>
      <c r="CP23" s="4">
        <f>'pdf DetailxSch $$'!CQ23</f>
        <v>0</v>
      </c>
      <c r="CQ23" s="4">
        <f>'pdf DetailxSch $$'!CR23</f>
        <v>13859</v>
      </c>
      <c r="CR23" s="4">
        <f>'pdf DetailxSch $$'!CS23</f>
        <v>0</v>
      </c>
      <c r="CT23" s="4">
        <f>'pdf DetailxSch $$'!CU23</f>
        <v>21450</v>
      </c>
      <c r="CU23" s="4">
        <f>'pdf DetailxSch $$'!CV23</f>
        <v>0</v>
      </c>
      <c r="CV23" s="4">
        <f>'pdf DetailxSch $$'!CW23</f>
        <v>47495</v>
      </c>
      <c r="CW23" s="4">
        <f>'pdf DetailxSch $$'!CX23</f>
        <v>112569</v>
      </c>
      <c r="CY23" s="4">
        <f>'pdf DetailxSch $$'!CZ23</f>
        <v>0</v>
      </c>
      <c r="CZ23" s="4">
        <f>'pdf DetailxSch $$'!DA23</f>
        <v>0</v>
      </c>
      <c r="DA23" s="4">
        <f>'pdf DetailxSch $$'!DB23</f>
        <v>0</v>
      </c>
      <c r="DB23" s="4">
        <f>'pdf DetailxSch $$'!DC23</f>
        <v>0</v>
      </c>
      <c r="DD23" s="4">
        <f>'pdf DetailxSch $$'!DE23</f>
        <v>112065</v>
      </c>
      <c r="DE23" s="52">
        <v>49.05</v>
      </c>
      <c r="DG23" s="82">
        <f>VLOOKUP(A23,'[2]FY21 FTE'!$A$2:$DT$118,124,FALSE)</f>
        <v>45.090909090909093</v>
      </c>
      <c r="DH23" s="83">
        <f t="shared" si="0"/>
        <v>3.9590909090909037</v>
      </c>
    </row>
    <row r="24" spans="1:113" x14ac:dyDescent="0.2">
      <c r="A24" s="7">
        <v>360</v>
      </c>
      <c r="B24" t="s">
        <v>35</v>
      </c>
      <c r="C24" t="s">
        <v>354</v>
      </c>
      <c r="D24">
        <v>6</v>
      </c>
      <c r="E24" s="10">
        <v>355</v>
      </c>
      <c r="F24" s="9">
        <v>0.189</v>
      </c>
      <c r="G24">
        <v>67</v>
      </c>
      <c r="H24">
        <v>1</v>
      </c>
      <c r="I24">
        <v>1</v>
      </c>
      <c r="J24">
        <v>0.2</v>
      </c>
      <c r="K24">
        <v>1</v>
      </c>
      <c r="M24">
        <v>1</v>
      </c>
      <c r="N24">
        <v>1</v>
      </c>
      <c r="S24">
        <v>1</v>
      </c>
      <c r="T24">
        <v>1</v>
      </c>
      <c r="U24">
        <v>2</v>
      </c>
      <c r="V24">
        <v>1</v>
      </c>
      <c r="W24">
        <v>3</v>
      </c>
      <c r="Z24">
        <v>8</v>
      </c>
      <c r="AB24">
        <v>8</v>
      </c>
      <c r="AC24">
        <v>2</v>
      </c>
      <c r="AD24">
        <v>14.2</v>
      </c>
      <c r="AF24">
        <v>1</v>
      </c>
      <c r="AG24">
        <v>1</v>
      </c>
      <c r="AH24">
        <v>4</v>
      </c>
      <c r="AL24">
        <v>1</v>
      </c>
      <c r="AT24" s="4">
        <f>'pdf DetailxSch $$'!AT24</f>
        <v>0</v>
      </c>
      <c r="AU24" s="4">
        <f>'pdf DetailxSch $$'!AV24</f>
        <v>0</v>
      </c>
      <c r="AV24" s="4">
        <f>'pdf DetailxSch $$'!AW24</f>
        <v>0</v>
      </c>
      <c r="AW24" s="4">
        <f>'pdf DetailxSch $$'!AX24</f>
        <v>0</v>
      </c>
      <c r="AX24" s="4">
        <f>'pdf DetailxSch $$'!AY24</f>
        <v>8875</v>
      </c>
      <c r="BF24" s="4">
        <f>'pdf DetailxSch $$'!BG24</f>
        <v>0</v>
      </c>
      <c r="BG24" s="4">
        <f>'pdf DetailxSch $$'!BH24</f>
        <v>0</v>
      </c>
      <c r="BH24" s="4">
        <f>'pdf DetailxSch $$'!BI24</f>
        <v>0</v>
      </c>
      <c r="BI24" s="4">
        <f>'pdf DetailxSch $$'!BJ24</f>
        <v>0</v>
      </c>
      <c r="BP24">
        <v>2</v>
      </c>
      <c r="BR24" s="4">
        <f>'pdf DetailxSch $$'!BS24</f>
        <v>23000</v>
      </c>
      <c r="BS24" s="4">
        <f>'pdf DetailxSch $$'!BT24</f>
        <v>0</v>
      </c>
      <c r="BT24" s="4">
        <f>'pdf DetailxSch $$'!BU24</f>
        <v>167765</v>
      </c>
      <c r="BU24" s="4">
        <f>'pdf DetailxSch $$'!BV24</f>
        <v>100000</v>
      </c>
      <c r="BW24" s="4">
        <f>'pdf DetailxSch $$'!BX24</f>
        <v>0</v>
      </c>
      <c r="BX24" s="4">
        <f>'pdf DetailxSch $$'!BY24</f>
        <v>0</v>
      </c>
      <c r="BY24" s="4">
        <f>'pdf DetailxSch $$'!BZ24</f>
        <v>2286</v>
      </c>
      <c r="BZ24" s="4">
        <f>'pdf DetailxSch $$'!CA24</f>
        <v>2130</v>
      </c>
      <c r="CA24" s="4">
        <f>'pdf DetailxSch $$'!CB24</f>
        <v>2130</v>
      </c>
      <c r="CB24" s="4">
        <f>'pdf DetailxSch $$'!CC24</f>
        <v>2450</v>
      </c>
      <c r="CC24" s="4">
        <f>'pdf DetailxSch $$'!CD24</f>
        <v>7100</v>
      </c>
      <c r="CF24" s="4">
        <f>'pdf DetailxSch $$'!CG24</f>
        <v>0</v>
      </c>
      <c r="CG24" s="4">
        <f>'pdf DetailxSch $$'!CH24</f>
        <v>0</v>
      </c>
      <c r="CJ24" s="4">
        <f>'pdf DetailxSch $$'!CK24</f>
        <v>0</v>
      </c>
      <c r="CK24" s="4">
        <f>'pdf DetailxSch $$'!CL24</f>
        <v>0</v>
      </c>
      <c r="CL24" s="4">
        <f>'pdf DetailxSch $$'!CM24</f>
        <v>35500</v>
      </c>
      <c r="CM24" s="4">
        <f>'pdf DetailxSch $$'!CN24</f>
        <v>85127</v>
      </c>
      <c r="CN24" s="4">
        <f>'pdf DetailxSch $$'!CO24</f>
        <v>4777</v>
      </c>
      <c r="CO24" s="4">
        <f>'pdf DetailxSch $$'!CP24</f>
        <v>0</v>
      </c>
      <c r="CP24" s="4">
        <f>'pdf DetailxSch $$'!CQ24</f>
        <v>0</v>
      </c>
      <c r="CQ24" s="4">
        <f>'pdf DetailxSch $$'!CR24</f>
        <v>0</v>
      </c>
      <c r="CR24" s="4">
        <f>'pdf DetailxSch $$'!CS24</f>
        <v>0</v>
      </c>
      <c r="CT24" s="4">
        <f>'pdf DetailxSch $$'!CU24</f>
        <v>8550</v>
      </c>
      <c r="CU24" s="4">
        <f>'pdf DetailxSch $$'!CV24</f>
        <v>0</v>
      </c>
      <c r="CV24" s="4">
        <f>'pdf DetailxSch $$'!CW24</f>
        <v>0</v>
      </c>
      <c r="CW24" s="4">
        <f>'pdf DetailxSch $$'!CX24</f>
        <v>0</v>
      </c>
      <c r="CY24" s="4">
        <f>'pdf DetailxSch $$'!CZ24</f>
        <v>0</v>
      </c>
      <c r="CZ24" s="4">
        <f>'pdf DetailxSch $$'!DA24</f>
        <v>0</v>
      </c>
      <c r="DA24" s="4">
        <f>'pdf DetailxSch $$'!DB24</f>
        <v>0</v>
      </c>
      <c r="DB24" s="4">
        <f>'pdf DetailxSch $$'!DC24</f>
        <v>0</v>
      </c>
      <c r="DD24" s="4">
        <f>'pdf DetailxSch $$'!DE24</f>
        <v>5009</v>
      </c>
      <c r="DE24" s="52">
        <v>52.2</v>
      </c>
      <c r="DG24" s="82">
        <f>VLOOKUP(A24,'[2]FY21 FTE'!$A$2:$DT$118,124,FALSE)</f>
        <v>52.29999999999999</v>
      </c>
      <c r="DH24" s="83">
        <f t="shared" si="0"/>
        <v>-9.999999999998721E-2</v>
      </c>
    </row>
    <row r="25" spans="1:113" x14ac:dyDescent="0.2">
      <c r="A25" s="7">
        <v>454</v>
      </c>
      <c r="B25" t="s">
        <v>36</v>
      </c>
      <c r="C25" t="s">
        <v>356</v>
      </c>
      <c r="D25">
        <v>1</v>
      </c>
      <c r="E25" s="10">
        <v>640</v>
      </c>
      <c r="F25" s="9">
        <v>0.79400000000000004</v>
      </c>
      <c r="G25">
        <v>508</v>
      </c>
      <c r="H25">
        <v>1</v>
      </c>
      <c r="I25">
        <v>1</v>
      </c>
      <c r="J25">
        <v>2.1</v>
      </c>
      <c r="K25">
        <v>1</v>
      </c>
      <c r="L25">
        <v>2</v>
      </c>
      <c r="M25">
        <v>1</v>
      </c>
      <c r="N25">
        <v>1</v>
      </c>
      <c r="O25">
        <v>1.6</v>
      </c>
      <c r="P25">
        <v>1</v>
      </c>
      <c r="Q25">
        <v>1</v>
      </c>
      <c r="S25">
        <v>1</v>
      </c>
      <c r="T25">
        <v>1</v>
      </c>
      <c r="U25">
        <v>8</v>
      </c>
      <c r="V25">
        <v>1</v>
      </c>
      <c r="AD25">
        <f>32.4-AE25</f>
        <v>26.666666666666668</v>
      </c>
      <c r="AE25">
        <v>5.7333333333333307</v>
      </c>
      <c r="AF25">
        <v>1</v>
      </c>
      <c r="AG25">
        <v>5</v>
      </c>
      <c r="AH25">
        <v>22</v>
      </c>
      <c r="AI25">
        <v>13</v>
      </c>
      <c r="AJ25">
        <v>2</v>
      </c>
      <c r="AL25">
        <v>13</v>
      </c>
      <c r="AP25">
        <v>2</v>
      </c>
      <c r="AT25" s="4">
        <f>'pdf DetailxSch $$'!AT25</f>
        <v>65000</v>
      </c>
      <c r="AU25" s="4">
        <f>'pdf DetailxSch $$'!AV25</f>
        <v>0</v>
      </c>
      <c r="AV25" s="4">
        <f>'pdf DetailxSch $$'!AW25</f>
        <v>285584</v>
      </c>
      <c r="AW25" s="4">
        <f>'pdf DetailxSch $$'!AX25</f>
        <v>4614</v>
      </c>
      <c r="AX25" s="4">
        <f>'pdf DetailxSch $$'!AY25</f>
        <v>0</v>
      </c>
      <c r="BA25">
        <v>1</v>
      </c>
      <c r="BE25">
        <v>1</v>
      </c>
      <c r="BF25" s="4">
        <f>'pdf DetailxSch $$'!BG25</f>
        <v>14216</v>
      </c>
      <c r="BG25" s="4">
        <f>'pdf DetailxSch $$'!BH25</f>
        <v>11000</v>
      </c>
      <c r="BH25" s="4">
        <f>'pdf DetailxSch $$'!BI25</f>
        <v>32000</v>
      </c>
      <c r="BI25" s="4">
        <f>'pdf DetailxSch $$'!BJ25</f>
        <v>0</v>
      </c>
      <c r="BJ25">
        <v>2</v>
      </c>
      <c r="BL25">
        <v>1</v>
      </c>
      <c r="BO25">
        <v>1</v>
      </c>
      <c r="BP25">
        <v>2</v>
      </c>
      <c r="BR25" s="4">
        <f>'pdf DetailxSch $$'!BS25</f>
        <v>23000</v>
      </c>
      <c r="BS25" s="4">
        <f>'pdf DetailxSch $$'!BT25</f>
        <v>5000</v>
      </c>
      <c r="BT25" s="4">
        <f>'pdf DetailxSch $$'!BU25</f>
        <v>676216</v>
      </c>
      <c r="BU25" s="4">
        <f>'pdf DetailxSch $$'!BV25</f>
        <v>100000</v>
      </c>
      <c r="BV25">
        <v>1</v>
      </c>
      <c r="BW25" s="4">
        <f>'pdf DetailxSch $$'!BX25</f>
        <v>75000</v>
      </c>
      <c r="BX25" s="4">
        <f>'pdf DetailxSch $$'!BY25</f>
        <v>20358</v>
      </c>
      <c r="BY25" s="4">
        <f>'pdf DetailxSch $$'!BZ25</f>
        <v>14138</v>
      </c>
      <c r="BZ25" s="4">
        <f>'pdf DetailxSch $$'!CA25</f>
        <v>8510</v>
      </c>
      <c r="CA25" s="4">
        <f>'pdf DetailxSch $$'!CB25</f>
        <v>8510</v>
      </c>
      <c r="CB25" s="4">
        <f>'pdf DetailxSch $$'!CC25</f>
        <v>17066</v>
      </c>
      <c r="CC25" s="4">
        <f>'pdf DetailxSch $$'!CD25</f>
        <v>12800</v>
      </c>
      <c r="CD25">
        <v>1</v>
      </c>
      <c r="CF25" s="4">
        <f>'pdf DetailxSch $$'!CG25</f>
        <v>0</v>
      </c>
      <c r="CG25" s="4">
        <f>'pdf DetailxSch $$'!CH25</f>
        <v>0</v>
      </c>
      <c r="CJ25" s="4">
        <f>'pdf DetailxSch $$'!CK25</f>
        <v>5000</v>
      </c>
      <c r="CK25" s="4">
        <f>'pdf DetailxSch $$'!CL25</f>
        <v>113946</v>
      </c>
      <c r="CL25" s="4">
        <f>'pdf DetailxSch $$'!CM25</f>
        <v>64000</v>
      </c>
      <c r="CM25" s="4">
        <f>'pdf DetailxSch $$'!CN25</f>
        <v>192687</v>
      </c>
      <c r="CN25" s="4">
        <f>'pdf DetailxSch $$'!CO25</f>
        <v>17336</v>
      </c>
      <c r="CO25" s="4">
        <f>'pdf DetailxSch $$'!CP25</f>
        <v>0</v>
      </c>
      <c r="CP25" s="4">
        <f>'pdf DetailxSch $$'!CQ25</f>
        <v>0</v>
      </c>
      <c r="CQ25" s="4">
        <f>'pdf DetailxSch $$'!CR25</f>
        <v>0</v>
      </c>
      <c r="CR25" s="4">
        <f>'pdf DetailxSch $$'!CS25</f>
        <v>0</v>
      </c>
      <c r="CT25" s="4">
        <f>'pdf DetailxSch $$'!CU25</f>
        <v>58125</v>
      </c>
      <c r="CU25" s="4">
        <f>'pdf DetailxSch $$'!CV25</f>
        <v>0</v>
      </c>
      <c r="CV25" s="4">
        <f>'pdf DetailxSch $$'!CW25</f>
        <v>1207628</v>
      </c>
      <c r="CW25" s="4">
        <f>'pdf DetailxSch $$'!CX25</f>
        <v>0</v>
      </c>
      <c r="CY25" s="4">
        <f>'pdf DetailxSch $$'!CZ25</f>
        <v>0</v>
      </c>
      <c r="CZ25" s="4">
        <f>'pdf DetailxSch $$'!DA25</f>
        <v>0</v>
      </c>
      <c r="DA25" s="4">
        <f>'pdf DetailxSch $$'!DB25</f>
        <v>0</v>
      </c>
      <c r="DB25" s="4">
        <f>'pdf DetailxSch $$'!DC25</f>
        <v>0</v>
      </c>
      <c r="DD25" s="4">
        <f>'pdf DetailxSch $$'!DE25</f>
        <v>-151</v>
      </c>
      <c r="DE25" s="52">
        <v>120</v>
      </c>
      <c r="DG25" s="82">
        <f>VLOOKUP(A25,'[2]FY21 FTE'!$A$2:$DT$118,124,FALSE)</f>
        <v>140.90115970478135</v>
      </c>
      <c r="DH25" s="83">
        <f t="shared" si="0"/>
        <v>-20.90115970478135</v>
      </c>
      <c r="DI25" s="13"/>
    </row>
    <row r="26" spans="1:113" x14ac:dyDescent="0.2">
      <c r="A26" s="7">
        <v>224</v>
      </c>
      <c r="B26" t="s">
        <v>37</v>
      </c>
      <c r="C26" t="s">
        <v>351</v>
      </c>
      <c r="D26">
        <v>1</v>
      </c>
      <c r="E26" s="10">
        <v>300</v>
      </c>
      <c r="F26" s="9">
        <v>0.437</v>
      </c>
      <c r="G26">
        <v>131</v>
      </c>
      <c r="H26">
        <v>1</v>
      </c>
      <c r="I26">
        <v>1</v>
      </c>
      <c r="J26">
        <v>0.8</v>
      </c>
      <c r="M26">
        <v>1</v>
      </c>
      <c r="N26">
        <v>1</v>
      </c>
      <c r="S26">
        <v>1</v>
      </c>
      <c r="T26">
        <v>1</v>
      </c>
      <c r="U26">
        <v>2</v>
      </c>
      <c r="V26">
        <v>1</v>
      </c>
      <c r="W26">
        <f>4.5-X26</f>
        <v>3</v>
      </c>
      <c r="X26">
        <v>1.5</v>
      </c>
      <c r="Y26">
        <v>2</v>
      </c>
      <c r="Z26">
        <v>1</v>
      </c>
      <c r="AA26">
        <v>2</v>
      </c>
      <c r="AB26">
        <v>5</v>
      </c>
      <c r="AC26">
        <v>2</v>
      </c>
      <c r="AD26">
        <v>12</v>
      </c>
      <c r="AF26">
        <v>1</v>
      </c>
      <c r="AG26">
        <v>1</v>
      </c>
      <c r="AH26">
        <v>4</v>
      </c>
      <c r="AL26">
        <v>3</v>
      </c>
      <c r="AQ26">
        <v>6</v>
      </c>
      <c r="AR26">
        <v>6</v>
      </c>
      <c r="AS26">
        <v>1</v>
      </c>
      <c r="AT26" s="4">
        <f>'pdf DetailxSch $$'!AT26</f>
        <v>0</v>
      </c>
      <c r="AU26" s="4">
        <f>'pdf DetailxSch $$'!AV26</f>
        <v>0</v>
      </c>
      <c r="AV26" s="4">
        <f>'pdf DetailxSch $$'!AW26</f>
        <v>133865</v>
      </c>
      <c r="AW26" s="4">
        <f>'pdf DetailxSch $$'!AX26</f>
        <v>2163</v>
      </c>
      <c r="AX26" s="4">
        <f>'pdf DetailxSch $$'!AY26</f>
        <v>0</v>
      </c>
      <c r="BF26" s="4">
        <f>'pdf DetailxSch $$'!BG26</f>
        <v>0</v>
      </c>
      <c r="BG26" s="4">
        <f>'pdf DetailxSch $$'!BH26</f>
        <v>0</v>
      </c>
      <c r="BH26" s="4">
        <f>'pdf DetailxSch $$'!BI26</f>
        <v>0</v>
      </c>
      <c r="BI26" s="4">
        <f>'pdf DetailxSch $$'!BJ26</f>
        <v>0</v>
      </c>
      <c r="BR26" s="4">
        <f>'pdf DetailxSch $$'!BS26</f>
        <v>0</v>
      </c>
      <c r="BS26" s="4">
        <f>'pdf DetailxSch $$'!BT26</f>
        <v>0</v>
      </c>
      <c r="BT26" s="4">
        <f>'pdf DetailxSch $$'!BU26</f>
        <v>55922</v>
      </c>
      <c r="BU26" s="4">
        <f>'pdf DetailxSch $$'!BV26</f>
        <v>0</v>
      </c>
      <c r="BW26" s="4">
        <f>'pdf DetailxSch $$'!BX26</f>
        <v>0</v>
      </c>
      <c r="BX26" s="4">
        <f>'pdf DetailxSch $$'!BY26</f>
        <v>2611</v>
      </c>
      <c r="BY26" s="4">
        <f>'pdf DetailxSch $$'!BZ26</f>
        <v>1725</v>
      </c>
      <c r="BZ26" s="4">
        <f>'pdf DetailxSch $$'!CA26</f>
        <v>1500</v>
      </c>
      <c r="CA26" s="4">
        <f>'pdf DetailxSch $$'!CB26</f>
        <v>1500</v>
      </c>
      <c r="CB26" s="4">
        <f>'pdf DetailxSch $$'!CC26</f>
        <v>1725</v>
      </c>
      <c r="CC26" s="4">
        <f>'pdf DetailxSch $$'!CD26</f>
        <v>6000</v>
      </c>
      <c r="CF26" s="4">
        <f>'pdf DetailxSch $$'!CG26</f>
        <v>0</v>
      </c>
      <c r="CG26" s="4">
        <f>'pdf DetailxSch $$'!CH26</f>
        <v>0</v>
      </c>
      <c r="CJ26" s="4">
        <f>'pdf DetailxSch $$'!CK26</f>
        <v>0</v>
      </c>
      <c r="CK26" s="4">
        <f>'pdf DetailxSch $$'!CL26</f>
        <v>0</v>
      </c>
      <c r="CL26" s="4">
        <f>'pdf DetailxSch $$'!CM26</f>
        <v>30000</v>
      </c>
      <c r="CM26" s="4">
        <f>'pdf DetailxSch $$'!CN26</f>
        <v>74700</v>
      </c>
      <c r="CN26" s="4">
        <f>'pdf DetailxSch $$'!CO26</f>
        <v>4806</v>
      </c>
      <c r="CO26" s="4">
        <f>'pdf DetailxSch $$'!CP26</f>
        <v>0</v>
      </c>
      <c r="CP26" s="4">
        <f>'pdf DetailxSch $$'!CQ26</f>
        <v>0</v>
      </c>
      <c r="CQ26" s="4">
        <f>'pdf DetailxSch $$'!CR26</f>
        <v>0</v>
      </c>
      <c r="CR26" s="4">
        <f>'pdf DetailxSch $$'!CS26</f>
        <v>0</v>
      </c>
      <c r="CT26" s="4">
        <f>'pdf DetailxSch $$'!CU26</f>
        <v>14575</v>
      </c>
      <c r="CU26" s="4">
        <f>'pdf DetailxSch $$'!CV26</f>
        <v>0</v>
      </c>
      <c r="CV26" s="4">
        <f>'pdf DetailxSch $$'!CW26</f>
        <v>208304</v>
      </c>
      <c r="CW26" s="4">
        <f>'pdf DetailxSch $$'!CX26</f>
        <v>0</v>
      </c>
      <c r="CY26" s="4">
        <f>'pdf DetailxSch $$'!CZ26</f>
        <v>0</v>
      </c>
      <c r="CZ26" s="4">
        <f>'pdf DetailxSch $$'!DA26</f>
        <v>0</v>
      </c>
      <c r="DA26" s="4">
        <f>'pdf DetailxSch $$'!DB26</f>
        <v>0</v>
      </c>
      <c r="DB26" s="4">
        <f>'pdf DetailxSch $$'!DC26</f>
        <v>0</v>
      </c>
      <c r="DD26" s="4">
        <f>'pdf DetailxSch $$'!DE26</f>
        <v>8</v>
      </c>
      <c r="DE26" s="52">
        <v>57.5</v>
      </c>
      <c r="DG26" s="82">
        <f>VLOOKUP(A26,'[2]FY21 FTE'!$A$2:$DT$118,124,FALSE)</f>
        <v>69.8</v>
      </c>
      <c r="DH26" s="83">
        <f t="shared" si="0"/>
        <v>-12.299999999999997</v>
      </c>
      <c r="DI26" s="13"/>
    </row>
    <row r="27" spans="1:113" x14ac:dyDescent="0.2">
      <c r="A27" s="7">
        <v>442</v>
      </c>
      <c r="B27" t="s">
        <v>38</v>
      </c>
      <c r="C27" t="s">
        <v>356</v>
      </c>
      <c r="D27">
        <v>1</v>
      </c>
      <c r="E27" s="10">
        <v>1500</v>
      </c>
      <c r="F27" s="9">
        <v>0.56399999999999995</v>
      </c>
      <c r="G27">
        <v>846</v>
      </c>
      <c r="H27">
        <v>1</v>
      </c>
      <c r="I27">
        <v>1</v>
      </c>
      <c r="J27">
        <v>5</v>
      </c>
      <c r="K27">
        <v>1.3</v>
      </c>
      <c r="L27">
        <v>4</v>
      </c>
      <c r="M27">
        <v>1</v>
      </c>
      <c r="N27">
        <v>1</v>
      </c>
      <c r="O27">
        <v>3.8</v>
      </c>
      <c r="P27">
        <v>1</v>
      </c>
      <c r="Q27">
        <v>1</v>
      </c>
      <c r="S27">
        <v>1</v>
      </c>
      <c r="T27">
        <v>1</v>
      </c>
      <c r="U27">
        <v>10</v>
      </c>
      <c r="V27">
        <v>1</v>
      </c>
      <c r="AD27">
        <f>64.4-AE27</f>
        <v>62.5</v>
      </c>
      <c r="AE27">
        <v>1.9000000000000057</v>
      </c>
      <c r="AF27">
        <v>3</v>
      </c>
      <c r="AG27">
        <v>5</v>
      </c>
      <c r="AH27">
        <v>23</v>
      </c>
      <c r="AI27">
        <v>1</v>
      </c>
      <c r="AL27">
        <v>27</v>
      </c>
      <c r="AN27">
        <v>2</v>
      </c>
      <c r="AP27">
        <v>5</v>
      </c>
      <c r="AT27" s="4">
        <f>'pdf DetailxSch $$'!AT27</f>
        <v>80000</v>
      </c>
      <c r="AU27" s="4">
        <f>'pdf DetailxSch $$'!AV27</f>
        <v>0</v>
      </c>
      <c r="AV27" s="4">
        <f>'pdf DetailxSch $$'!AW27</f>
        <v>470291</v>
      </c>
      <c r="AW27" s="4">
        <f>'pdf DetailxSch $$'!AX27</f>
        <v>7598</v>
      </c>
      <c r="AX27" s="4">
        <f>'pdf DetailxSch $$'!AY27</f>
        <v>0</v>
      </c>
      <c r="BF27" s="4">
        <f>'pdf DetailxSch $$'!BG27</f>
        <v>0</v>
      </c>
      <c r="BG27" s="4">
        <f>'pdf DetailxSch $$'!BH27</f>
        <v>0</v>
      </c>
      <c r="BH27" s="4">
        <f>'pdf DetailxSch $$'!BI27</f>
        <v>43000</v>
      </c>
      <c r="BI27" s="4">
        <f>'pdf DetailxSch $$'!BJ27</f>
        <v>18707</v>
      </c>
      <c r="BJ27">
        <v>2</v>
      </c>
      <c r="BL27">
        <v>2</v>
      </c>
      <c r="BP27">
        <v>3</v>
      </c>
      <c r="BR27" s="4">
        <f>'pdf DetailxSch $$'!BS27</f>
        <v>23000</v>
      </c>
      <c r="BS27" s="4">
        <f>'pdf DetailxSch $$'!BT27</f>
        <v>5000</v>
      </c>
      <c r="BT27" s="4">
        <f>'pdf DetailxSch $$'!BU27</f>
        <v>676216</v>
      </c>
      <c r="BU27" s="4">
        <f>'pdf DetailxSch $$'!BV27</f>
        <v>100000</v>
      </c>
      <c r="BV27">
        <v>1</v>
      </c>
      <c r="BW27" s="4">
        <f>'pdf DetailxSch $$'!BX27</f>
        <v>0</v>
      </c>
      <c r="BX27" s="4">
        <f>'pdf DetailxSch $$'!BY27</f>
        <v>16927</v>
      </c>
      <c r="BY27" s="4">
        <f>'pdf DetailxSch $$'!BZ27</f>
        <v>33018</v>
      </c>
      <c r="BZ27" s="4">
        <f>'pdf DetailxSch $$'!CA27</f>
        <v>19915</v>
      </c>
      <c r="CA27" s="4">
        <f>'pdf DetailxSch $$'!CB27</f>
        <v>19915</v>
      </c>
      <c r="CB27" s="4">
        <f>'pdf DetailxSch $$'!CC27</f>
        <v>39859</v>
      </c>
      <c r="CC27" s="4">
        <f>'pdf DetailxSch $$'!CD27</f>
        <v>30000</v>
      </c>
      <c r="CD27">
        <v>1</v>
      </c>
      <c r="CF27" s="4">
        <f>'pdf DetailxSch $$'!CG27</f>
        <v>0</v>
      </c>
      <c r="CG27" s="4">
        <f>'pdf DetailxSch $$'!CH27</f>
        <v>0</v>
      </c>
      <c r="CJ27" s="4">
        <f>'pdf DetailxSch $$'!CK27</f>
        <v>0</v>
      </c>
      <c r="CK27" s="4">
        <f>'pdf DetailxSch $$'!CL27</f>
        <v>0</v>
      </c>
      <c r="CL27" s="4">
        <f>'pdf DetailxSch $$'!CM27</f>
        <v>150000</v>
      </c>
      <c r="CM27" s="4">
        <f>'pdf DetailxSch $$'!CN27</f>
        <v>292687</v>
      </c>
      <c r="CN27" s="4">
        <f>'pdf DetailxSch $$'!CO27</f>
        <v>27976</v>
      </c>
      <c r="CO27" s="4">
        <f>'pdf DetailxSch $$'!CP27</f>
        <v>0</v>
      </c>
      <c r="CP27" s="4">
        <f>'pdf DetailxSch $$'!CQ27</f>
        <v>360000</v>
      </c>
      <c r="CQ27" s="4">
        <f>'pdf DetailxSch $$'!CR27</f>
        <v>0</v>
      </c>
      <c r="CR27" s="4">
        <f>'pdf DetailxSch $$'!CS27</f>
        <v>0</v>
      </c>
      <c r="CT27" s="4">
        <f>'pdf DetailxSch $$'!CU27</f>
        <v>67275</v>
      </c>
      <c r="CU27" s="4">
        <f>'pdf DetailxSch $$'!CV27</f>
        <v>0</v>
      </c>
      <c r="CV27" s="4">
        <f>'pdf DetailxSch $$'!CW27</f>
        <v>0</v>
      </c>
      <c r="CW27" s="4">
        <f>'pdf DetailxSch $$'!CX27</f>
        <v>0</v>
      </c>
      <c r="CY27" s="4">
        <f>'pdf DetailxSch $$'!CZ27</f>
        <v>0</v>
      </c>
      <c r="CZ27" s="4">
        <f>'pdf DetailxSch $$'!DA27</f>
        <v>0</v>
      </c>
      <c r="DA27" s="4">
        <f>'pdf DetailxSch $$'!DB27</f>
        <v>0</v>
      </c>
      <c r="DB27" s="4">
        <f>'pdf DetailxSch $$'!DC27</f>
        <v>0</v>
      </c>
      <c r="DD27" s="4">
        <f>'pdf DetailxSch $$'!DE27</f>
        <v>117121</v>
      </c>
      <c r="DE27" s="52">
        <v>165.5</v>
      </c>
      <c r="DG27" s="82">
        <f>VLOOKUP(A27,'[2]FY21 FTE'!$A$2:$DT$118,124,FALSE)</f>
        <v>174.75033490338049</v>
      </c>
      <c r="DH27" s="83">
        <f t="shared" si="0"/>
        <v>-9.2503349033804909</v>
      </c>
      <c r="DI27" s="13"/>
    </row>
    <row r="28" spans="1:113" x14ac:dyDescent="0.2">
      <c r="A28" s="7">
        <v>455</v>
      </c>
      <c r="B28" t="s">
        <v>39</v>
      </c>
      <c r="C28" t="s">
        <v>352</v>
      </c>
      <c r="D28">
        <v>4</v>
      </c>
      <c r="E28" s="10">
        <v>696</v>
      </c>
      <c r="F28" s="9">
        <v>0.55600000000000005</v>
      </c>
      <c r="G28">
        <v>387</v>
      </c>
      <c r="H28">
        <v>1</v>
      </c>
      <c r="I28">
        <v>1</v>
      </c>
      <c r="J28">
        <v>2.2999999999999998</v>
      </c>
      <c r="L28">
        <v>3</v>
      </c>
      <c r="M28">
        <v>1</v>
      </c>
      <c r="N28">
        <v>1</v>
      </c>
      <c r="O28">
        <v>1.7</v>
      </c>
      <c r="P28">
        <v>1</v>
      </c>
      <c r="Q28">
        <v>1</v>
      </c>
      <c r="S28">
        <v>1</v>
      </c>
      <c r="T28">
        <v>1</v>
      </c>
      <c r="U28">
        <v>8</v>
      </c>
      <c r="V28">
        <v>1</v>
      </c>
      <c r="AD28">
        <f>37.62-AE28</f>
        <v>29</v>
      </c>
      <c r="AE28">
        <v>8.6199999999999974</v>
      </c>
      <c r="AF28">
        <v>1</v>
      </c>
      <c r="AG28">
        <v>3</v>
      </c>
      <c r="AH28">
        <v>13</v>
      </c>
      <c r="AI28">
        <v>5</v>
      </c>
      <c r="AJ28">
        <v>1</v>
      </c>
      <c r="AL28">
        <v>7</v>
      </c>
      <c r="AN28">
        <v>1</v>
      </c>
      <c r="AP28">
        <v>1</v>
      </c>
      <c r="AT28" s="4">
        <f>'pdf DetailxSch $$'!AT28</f>
        <v>60000</v>
      </c>
      <c r="AU28" s="4">
        <f>'pdf DetailxSch $$'!AV28</f>
        <v>0</v>
      </c>
      <c r="AV28" s="4">
        <f>'pdf DetailxSch $$'!AW28</f>
        <v>310572</v>
      </c>
      <c r="AW28" s="4">
        <f>'pdf DetailxSch $$'!AX28</f>
        <v>5018</v>
      </c>
      <c r="AX28" s="4">
        <f>'pdf DetailxSch $$'!AY28</f>
        <v>0</v>
      </c>
      <c r="BE28">
        <v>1</v>
      </c>
      <c r="BF28" s="4">
        <f>'pdf DetailxSch $$'!BG28</f>
        <v>8416</v>
      </c>
      <c r="BG28" s="4">
        <f>'pdf DetailxSch $$'!BH28</f>
        <v>16800</v>
      </c>
      <c r="BH28" s="4">
        <f>'pdf DetailxSch $$'!BI28</f>
        <v>29000</v>
      </c>
      <c r="BI28" s="4">
        <f>'pdf DetailxSch $$'!BJ28</f>
        <v>24641</v>
      </c>
      <c r="BJ28">
        <v>2</v>
      </c>
      <c r="BL28">
        <v>2</v>
      </c>
      <c r="BM28">
        <v>1</v>
      </c>
      <c r="BR28" s="4">
        <f>'pdf DetailxSch $$'!BS28</f>
        <v>0</v>
      </c>
      <c r="BS28" s="4">
        <f>'pdf DetailxSch $$'!BT28</f>
        <v>0</v>
      </c>
      <c r="BT28" s="4">
        <f>'pdf DetailxSch $$'!BU28</f>
        <v>376248</v>
      </c>
      <c r="BU28" s="4">
        <f>'pdf DetailxSch $$'!BV28</f>
        <v>0</v>
      </c>
      <c r="BV28">
        <v>1</v>
      </c>
      <c r="BW28" s="4">
        <f>'pdf DetailxSch $$'!BX28</f>
        <v>75000</v>
      </c>
      <c r="BX28" s="4">
        <f>'pdf DetailxSch $$'!BY28</f>
        <v>7745</v>
      </c>
      <c r="BY28" s="4">
        <f>'pdf DetailxSch $$'!BZ28</f>
        <v>20010</v>
      </c>
      <c r="BZ28" s="4">
        <f>'pdf DetailxSch $$'!CA28</f>
        <v>10440</v>
      </c>
      <c r="CA28" s="4">
        <f>'pdf DetailxSch $$'!CB28</f>
        <v>10440</v>
      </c>
      <c r="CB28" s="4">
        <f>'pdf DetailxSch $$'!CC28</f>
        <v>24012</v>
      </c>
      <c r="CC28" s="4">
        <f>'pdf DetailxSch $$'!CD28</f>
        <v>13920</v>
      </c>
      <c r="CD28">
        <v>1</v>
      </c>
      <c r="CF28" s="4">
        <f>'pdf DetailxSch $$'!CG28</f>
        <v>0</v>
      </c>
      <c r="CG28" s="4">
        <f>'pdf DetailxSch $$'!CH28</f>
        <v>0</v>
      </c>
      <c r="CI28">
        <v>1</v>
      </c>
      <c r="CJ28" s="4">
        <f>'pdf DetailxSch $$'!CK28</f>
        <v>0</v>
      </c>
      <c r="CK28" s="4">
        <f>'pdf DetailxSch $$'!CL28</f>
        <v>0</v>
      </c>
      <c r="CL28" s="4">
        <f>'pdf DetailxSch $$'!CM28</f>
        <v>69600</v>
      </c>
      <c r="CM28" s="4">
        <f>'pdf DetailxSch $$'!CN28</f>
        <v>155440</v>
      </c>
      <c r="CN28" s="4">
        <f>'pdf DetailxSch $$'!CO28</f>
        <v>25319</v>
      </c>
      <c r="CO28" s="4">
        <f>'pdf DetailxSch $$'!CP28</f>
        <v>0</v>
      </c>
      <c r="CP28" s="4">
        <f>'pdf DetailxSch $$'!CQ28</f>
        <v>832710</v>
      </c>
      <c r="CQ28" s="4">
        <f>'pdf DetailxSch $$'!CR28</f>
        <v>0</v>
      </c>
      <c r="CR28" s="4">
        <f>'pdf DetailxSch $$'!CS28</f>
        <v>0</v>
      </c>
      <c r="CT28" s="4">
        <f>'pdf DetailxSch $$'!CU28</f>
        <v>12100</v>
      </c>
      <c r="CU28" s="4">
        <f>'pdf DetailxSch $$'!CV28</f>
        <v>0</v>
      </c>
      <c r="CV28" s="4">
        <f>'pdf DetailxSch $$'!CW28</f>
        <v>0</v>
      </c>
      <c r="CW28" s="4">
        <f>'pdf DetailxSch $$'!CX28</f>
        <v>0</v>
      </c>
      <c r="CY28" s="4">
        <f>'pdf DetailxSch $$'!CZ28</f>
        <v>0</v>
      </c>
      <c r="CZ28" s="4">
        <f>'pdf DetailxSch $$'!DA28</f>
        <v>0</v>
      </c>
      <c r="DA28" s="4">
        <f>'pdf DetailxSch $$'!DB28</f>
        <v>0</v>
      </c>
      <c r="DB28" s="4">
        <f>'pdf DetailxSch $$'!DC28</f>
        <v>0</v>
      </c>
      <c r="DD28" s="4">
        <f>'pdf DetailxSch $$'!DE28</f>
        <v>-144006</v>
      </c>
      <c r="DE28" s="52">
        <v>98.32</v>
      </c>
      <c r="DG28" s="82">
        <f>VLOOKUP(A28,'[2]FY21 FTE'!$A$2:$DT$118,124,FALSE)</f>
        <v>95.547540938654464</v>
      </c>
      <c r="DH28" s="83">
        <f t="shared" si="0"/>
        <v>2.7724590613455291</v>
      </c>
    </row>
    <row r="29" spans="1:113" x14ac:dyDescent="0.2">
      <c r="A29" s="7">
        <v>405</v>
      </c>
      <c r="B29" t="s">
        <v>40</v>
      </c>
      <c r="C29" t="s">
        <v>355</v>
      </c>
      <c r="D29">
        <v>3</v>
      </c>
      <c r="E29" s="10">
        <v>1466</v>
      </c>
      <c r="F29" s="9">
        <v>0.111</v>
      </c>
      <c r="G29">
        <v>163</v>
      </c>
      <c r="H29">
        <v>1</v>
      </c>
      <c r="I29">
        <v>1</v>
      </c>
      <c r="J29">
        <v>4.9000000000000004</v>
      </c>
      <c r="K29">
        <v>3.7</v>
      </c>
      <c r="M29">
        <v>1</v>
      </c>
      <c r="N29">
        <v>1</v>
      </c>
      <c r="O29">
        <v>3.7</v>
      </c>
      <c r="S29">
        <v>1</v>
      </c>
      <c r="T29">
        <v>1</v>
      </c>
      <c r="U29">
        <v>7</v>
      </c>
      <c r="V29">
        <v>1</v>
      </c>
      <c r="AD29">
        <v>66.599999999999994</v>
      </c>
      <c r="AF29">
        <v>2</v>
      </c>
      <c r="AG29">
        <v>3</v>
      </c>
      <c r="AH29">
        <v>17</v>
      </c>
      <c r="AI29">
        <v>3</v>
      </c>
      <c r="AL29">
        <v>6</v>
      </c>
      <c r="AO29">
        <v>1</v>
      </c>
      <c r="AT29" s="4">
        <f>'pdf DetailxSch $$'!AT29</f>
        <v>0</v>
      </c>
      <c r="AU29" s="4">
        <f>'pdf DetailxSch $$'!AV29</f>
        <v>0</v>
      </c>
      <c r="AV29" s="4">
        <f>'pdf DetailxSch $$'!AW29</f>
        <v>0</v>
      </c>
      <c r="AW29" s="4">
        <f>'pdf DetailxSch $$'!AX29</f>
        <v>0</v>
      </c>
      <c r="AX29" s="4">
        <f>'pdf DetailxSch $$'!AY29</f>
        <v>36650</v>
      </c>
      <c r="AY29">
        <v>1</v>
      </c>
      <c r="BF29" s="4">
        <f>'pdf DetailxSch $$'!BG29</f>
        <v>0</v>
      </c>
      <c r="BG29" s="4">
        <f>'pdf DetailxSch $$'!BH29</f>
        <v>0</v>
      </c>
      <c r="BH29" s="4">
        <f>'pdf DetailxSch $$'!BI29</f>
        <v>0</v>
      </c>
      <c r="BI29" s="4">
        <f>'pdf DetailxSch $$'!BJ29</f>
        <v>0</v>
      </c>
      <c r="BP29">
        <v>3</v>
      </c>
      <c r="BR29" s="4">
        <f>'pdf DetailxSch $$'!BS29</f>
        <v>23000</v>
      </c>
      <c r="BS29" s="4">
        <f>'pdf DetailxSch $$'!BT29</f>
        <v>0</v>
      </c>
      <c r="BT29" s="4">
        <f>'pdf DetailxSch $$'!BU29</f>
        <v>391452</v>
      </c>
      <c r="BU29" s="4">
        <f>'pdf DetailxSch $$'!BV29</f>
        <v>100000</v>
      </c>
      <c r="BW29" s="4">
        <f>'pdf DetailxSch $$'!BX29</f>
        <v>0</v>
      </c>
      <c r="BX29" s="4">
        <f>'pdf DetailxSch $$'!BY29</f>
        <v>0</v>
      </c>
      <c r="BY29" s="4">
        <f>'pdf DetailxSch $$'!BZ29</f>
        <v>13487</v>
      </c>
      <c r="BZ29" s="4">
        <f>'pdf DetailxSch $$'!CA29</f>
        <v>14660</v>
      </c>
      <c r="CA29" s="4">
        <f>'pdf DetailxSch $$'!CB29</f>
        <v>14660</v>
      </c>
      <c r="CB29" s="4">
        <f>'pdf DetailxSch $$'!CC29</f>
        <v>16859</v>
      </c>
      <c r="CC29" s="4">
        <f>'pdf DetailxSch $$'!CD29</f>
        <v>29320</v>
      </c>
      <c r="CF29" s="4">
        <f>'pdf DetailxSch $$'!CG29</f>
        <v>0</v>
      </c>
      <c r="CG29" s="4">
        <f>'pdf DetailxSch $$'!CH29</f>
        <v>0</v>
      </c>
      <c r="CJ29" s="4">
        <f>'pdf DetailxSch $$'!CK29</f>
        <v>0</v>
      </c>
      <c r="CK29" s="4">
        <f>'pdf DetailxSch $$'!CL29</f>
        <v>0</v>
      </c>
      <c r="CL29" s="4">
        <f>'pdf DetailxSch $$'!CM29</f>
        <v>146600</v>
      </c>
      <c r="CM29" s="4">
        <f>'pdf DetailxSch $$'!CN29</f>
        <v>223330</v>
      </c>
      <c r="CN29" s="4">
        <f>'pdf DetailxSch $$'!CO29</f>
        <v>10330</v>
      </c>
      <c r="CO29" s="4">
        <f>'pdf DetailxSch $$'!CP29</f>
        <v>471160</v>
      </c>
      <c r="CP29" s="4">
        <f>'pdf DetailxSch $$'!CQ29</f>
        <v>0</v>
      </c>
      <c r="CQ29" s="4">
        <f>'pdf DetailxSch $$'!CR29</f>
        <v>0</v>
      </c>
      <c r="CR29" s="4">
        <f>'pdf DetailxSch $$'!CS29</f>
        <v>15087</v>
      </c>
      <c r="CT29" s="4">
        <f>'pdf DetailxSch $$'!CU29</f>
        <v>32175</v>
      </c>
      <c r="CU29" s="4">
        <f>'pdf DetailxSch $$'!CV29</f>
        <v>0</v>
      </c>
      <c r="CV29" s="4">
        <f>'pdf DetailxSch $$'!CW29</f>
        <v>170905</v>
      </c>
      <c r="CW29" s="4">
        <f>'pdf DetailxSch $$'!CX29</f>
        <v>337707</v>
      </c>
      <c r="CY29" s="4">
        <f>'pdf DetailxSch $$'!CZ29</f>
        <v>0</v>
      </c>
      <c r="CZ29" s="4">
        <f>'pdf DetailxSch $$'!DA29</f>
        <v>0</v>
      </c>
      <c r="DA29" s="4">
        <f>'pdf DetailxSch $$'!DB29</f>
        <v>0</v>
      </c>
      <c r="DB29" s="4">
        <f>'pdf DetailxSch $$'!DC29</f>
        <v>0</v>
      </c>
      <c r="DD29" s="4">
        <f>'pdf DetailxSch $$'!DE29</f>
        <v>342735</v>
      </c>
      <c r="DE29" s="52">
        <v>122</v>
      </c>
      <c r="DG29" s="82">
        <f>VLOOKUP(A29,'[2]FY21 FTE'!$A$2:$DT$118,124,FALSE)</f>
        <v>130.69999999999999</v>
      </c>
      <c r="DH29" s="83">
        <f t="shared" si="0"/>
        <v>-8.6999999999999886</v>
      </c>
      <c r="DI29" s="13"/>
    </row>
    <row r="30" spans="1:113" x14ac:dyDescent="0.2">
      <c r="A30" s="7">
        <v>349</v>
      </c>
      <c r="B30" t="s">
        <v>41</v>
      </c>
      <c r="C30" t="s">
        <v>351</v>
      </c>
      <c r="D30">
        <v>4</v>
      </c>
      <c r="E30" s="10">
        <v>452</v>
      </c>
      <c r="F30" s="9">
        <v>0.40699999999999997</v>
      </c>
      <c r="G30">
        <v>184</v>
      </c>
      <c r="H30">
        <v>1</v>
      </c>
      <c r="I30">
        <v>1</v>
      </c>
      <c r="J30">
        <v>1.1000000000000001</v>
      </c>
      <c r="M30">
        <v>1</v>
      </c>
      <c r="N30">
        <v>1</v>
      </c>
      <c r="O30">
        <v>1.1000000000000001</v>
      </c>
      <c r="S30">
        <v>1</v>
      </c>
      <c r="T30">
        <v>1</v>
      </c>
      <c r="U30">
        <v>2</v>
      </c>
      <c r="V30">
        <v>1</v>
      </c>
      <c r="W30">
        <v>4.5</v>
      </c>
      <c r="Y30">
        <v>5</v>
      </c>
      <c r="AA30">
        <v>5</v>
      </c>
      <c r="AB30">
        <v>9</v>
      </c>
      <c r="AC30">
        <v>3</v>
      </c>
      <c r="AD30">
        <v>17</v>
      </c>
      <c r="AF30">
        <v>1</v>
      </c>
      <c r="AG30">
        <v>2</v>
      </c>
      <c r="AH30">
        <v>7</v>
      </c>
      <c r="AI30">
        <v>6</v>
      </c>
      <c r="AL30">
        <v>11</v>
      </c>
      <c r="AO30">
        <v>2</v>
      </c>
      <c r="AT30" s="4">
        <f>'pdf DetailxSch $$'!AT30</f>
        <v>0</v>
      </c>
      <c r="AU30" s="4">
        <f>'pdf DetailxSch $$'!AV30</f>
        <v>0</v>
      </c>
      <c r="AV30" s="4">
        <f>'pdf DetailxSch $$'!AW30</f>
        <v>201694</v>
      </c>
      <c r="AW30" s="4">
        <f>'pdf DetailxSch $$'!AX30</f>
        <v>3259</v>
      </c>
      <c r="AX30" s="4">
        <f>'pdf DetailxSch $$'!AY30</f>
        <v>0</v>
      </c>
      <c r="BF30" s="4">
        <f>'pdf DetailxSch $$'!BG30</f>
        <v>0</v>
      </c>
      <c r="BG30" s="4">
        <f>'pdf DetailxSch $$'!BH30</f>
        <v>0</v>
      </c>
      <c r="BH30" s="4">
        <f>'pdf DetailxSch $$'!BI30</f>
        <v>0</v>
      </c>
      <c r="BI30" s="4">
        <f>'pdf DetailxSch $$'!BJ30</f>
        <v>0</v>
      </c>
      <c r="BR30" s="4">
        <f>'pdf DetailxSch $$'!BS30</f>
        <v>0</v>
      </c>
      <c r="BS30" s="4">
        <f>'pdf DetailxSch $$'!BT30</f>
        <v>0</v>
      </c>
      <c r="BT30" s="4">
        <f>'pdf DetailxSch $$'!BU30</f>
        <v>111844</v>
      </c>
      <c r="BU30" s="4">
        <f>'pdf DetailxSch $$'!BV30</f>
        <v>0</v>
      </c>
      <c r="BW30" s="4">
        <f>'pdf DetailxSch $$'!BX30</f>
        <v>0</v>
      </c>
      <c r="BX30" s="4">
        <f>'pdf DetailxSch $$'!BY30</f>
        <v>3673</v>
      </c>
      <c r="BY30" s="4">
        <f>'pdf DetailxSch $$'!BZ30</f>
        <v>2599</v>
      </c>
      <c r="BZ30" s="4">
        <f>'pdf DetailxSch $$'!CA30</f>
        <v>2260</v>
      </c>
      <c r="CA30" s="4">
        <f>'pdf DetailxSch $$'!CB30</f>
        <v>2260</v>
      </c>
      <c r="CB30" s="4">
        <f>'pdf DetailxSch $$'!CC30</f>
        <v>2599</v>
      </c>
      <c r="CC30" s="4">
        <f>'pdf DetailxSch $$'!CD30</f>
        <v>9040</v>
      </c>
      <c r="CF30" s="4">
        <f>'pdf DetailxSch $$'!CG30</f>
        <v>0</v>
      </c>
      <c r="CG30" s="4">
        <f>'pdf DetailxSch $$'!CH30</f>
        <v>0</v>
      </c>
      <c r="CJ30" s="4">
        <f>'pdf DetailxSch $$'!CK30</f>
        <v>0</v>
      </c>
      <c r="CK30" s="4">
        <f>'pdf DetailxSch $$'!CL30</f>
        <v>0</v>
      </c>
      <c r="CL30" s="4">
        <f>'pdf DetailxSch $$'!CM30</f>
        <v>45200</v>
      </c>
      <c r="CM30" s="4">
        <f>'pdf DetailxSch $$'!CN30</f>
        <v>124676</v>
      </c>
      <c r="CN30" s="4">
        <f>'pdf DetailxSch $$'!CO30</f>
        <v>4271</v>
      </c>
      <c r="CO30" s="4">
        <f>'pdf DetailxSch $$'!CP30</f>
        <v>0</v>
      </c>
      <c r="CP30" s="4">
        <f>'pdf DetailxSch $$'!CQ30</f>
        <v>0</v>
      </c>
      <c r="CQ30" s="4">
        <f>'pdf DetailxSch $$'!CR30</f>
        <v>0</v>
      </c>
      <c r="CR30" s="4">
        <f>'pdf DetailxSch $$'!CS30</f>
        <v>0</v>
      </c>
      <c r="CT30" s="4">
        <f>'pdf DetailxSch $$'!CU30</f>
        <v>15400</v>
      </c>
      <c r="CU30" s="4">
        <f>'pdf DetailxSch $$'!CV30</f>
        <v>0</v>
      </c>
      <c r="CV30" s="4">
        <f>'pdf DetailxSch $$'!CW30</f>
        <v>45581</v>
      </c>
      <c r="CW30" s="4">
        <f>'pdf DetailxSch $$'!CX30</f>
        <v>0</v>
      </c>
      <c r="CY30" s="4">
        <f>'pdf DetailxSch $$'!CZ30</f>
        <v>0</v>
      </c>
      <c r="CZ30" s="4">
        <f>'pdf DetailxSch $$'!DA30</f>
        <v>0</v>
      </c>
      <c r="DA30" s="4">
        <f>'pdf DetailxSch $$'!DB30</f>
        <v>0</v>
      </c>
      <c r="DB30" s="4">
        <f>'pdf DetailxSch $$'!DC30</f>
        <v>0</v>
      </c>
      <c r="DD30" s="4">
        <f>'pdf DetailxSch $$'!DE30</f>
        <v>-112556</v>
      </c>
      <c r="DE30" s="52">
        <v>80.599999999999994</v>
      </c>
      <c r="DG30" s="82">
        <f>VLOOKUP(A30,'[2]FY21 FTE'!$A$2:$DT$118,124,FALSE)</f>
        <v>85.4</v>
      </c>
      <c r="DH30" s="83">
        <f t="shared" si="0"/>
        <v>-4.8000000000000114</v>
      </c>
      <c r="DI30" s="13"/>
    </row>
    <row r="31" spans="1:113" x14ac:dyDescent="0.2">
      <c r="A31" s="7">
        <v>231</v>
      </c>
      <c r="B31" t="s">
        <v>42</v>
      </c>
      <c r="C31" t="s">
        <v>351</v>
      </c>
      <c r="D31">
        <v>7</v>
      </c>
      <c r="E31" s="10">
        <v>223</v>
      </c>
      <c r="F31" s="9">
        <v>0.74</v>
      </c>
      <c r="G31">
        <v>165</v>
      </c>
      <c r="H31">
        <v>1</v>
      </c>
      <c r="I31">
        <v>1</v>
      </c>
      <c r="M31">
        <v>0.5</v>
      </c>
      <c r="N31">
        <v>1</v>
      </c>
      <c r="S31">
        <v>1</v>
      </c>
      <c r="T31">
        <v>1</v>
      </c>
      <c r="U31">
        <v>1</v>
      </c>
      <c r="V31">
        <v>0.5</v>
      </c>
      <c r="W31">
        <v>3</v>
      </c>
      <c r="Y31">
        <v>1</v>
      </c>
      <c r="Z31">
        <v>1</v>
      </c>
      <c r="AA31">
        <v>1</v>
      </c>
      <c r="AB31">
        <v>3</v>
      </c>
      <c r="AC31">
        <v>2</v>
      </c>
      <c r="AD31">
        <v>10</v>
      </c>
      <c r="AF31">
        <v>1</v>
      </c>
      <c r="AG31">
        <v>1</v>
      </c>
      <c r="AH31">
        <v>6</v>
      </c>
      <c r="AI31">
        <v>4</v>
      </c>
      <c r="AM31">
        <v>0.41</v>
      </c>
      <c r="AQ31">
        <v>4</v>
      </c>
      <c r="AR31">
        <v>4</v>
      </c>
      <c r="AS31">
        <v>1</v>
      </c>
      <c r="AT31" s="4">
        <f>'pdf DetailxSch $$'!AT31</f>
        <v>0</v>
      </c>
      <c r="AU31" s="4">
        <f>'pdf DetailxSch $$'!AV31</f>
        <v>0</v>
      </c>
      <c r="AV31" s="4">
        <f>'pdf DetailxSch $$'!AW31</f>
        <v>99508</v>
      </c>
      <c r="AW31" s="4">
        <f>'pdf DetailxSch $$'!AX31</f>
        <v>1608</v>
      </c>
      <c r="AX31" s="4">
        <f>'pdf DetailxSch $$'!AY31</f>
        <v>0</v>
      </c>
      <c r="BF31" s="4">
        <f>'pdf DetailxSch $$'!BG31</f>
        <v>0</v>
      </c>
      <c r="BG31" s="4">
        <f>'pdf DetailxSch $$'!BH31</f>
        <v>0</v>
      </c>
      <c r="BH31" s="4">
        <f>'pdf DetailxSch $$'!BI31</f>
        <v>0</v>
      </c>
      <c r="BI31" s="4">
        <f>'pdf DetailxSch $$'!BJ31</f>
        <v>0</v>
      </c>
      <c r="BR31" s="4">
        <f>'pdf DetailxSch $$'!BS31</f>
        <v>0</v>
      </c>
      <c r="BS31" s="4">
        <f>'pdf DetailxSch $$'!BT31</f>
        <v>0</v>
      </c>
      <c r="BT31" s="4">
        <f>'pdf DetailxSch $$'!BU31</f>
        <v>55922</v>
      </c>
      <c r="BU31" s="4">
        <f>'pdf DetailxSch $$'!BV31</f>
        <v>0</v>
      </c>
      <c r="BW31" s="4">
        <f>'pdf DetailxSch $$'!BX31</f>
        <v>0</v>
      </c>
      <c r="BX31" s="4">
        <f>'pdf DetailxSch $$'!BY31</f>
        <v>3328</v>
      </c>
      <c r="BY31" s="4">
        <f>'pdf DetailxSch $$'!BZ31</f>
        <v>1282</v>
      </c>
      <c r="BZ31" s="4">
        <f>'pdf DetailxSch $$'!CA31</f>
        <v>1115</v>
      </c>
      <c r="CA31" s="4">
        <f>'pdf DetailxSch $$'!CB31</f>
        <v>1115</v>
      </c>
      <c r="CB31" s="4">
        <f>'pdf DetailxSch $$'!CC31</f>
        <v>1282</v>
      </c>
      <c r="CC31" s="4">
        <f>'pdf DetailxSch $$'!CD31</f>
        <v>4460</v>
      </c>
      <c r="CF31" s="4">
        <f>'pdf DetailxSch $$'!CG31</f>
        <v>0</v>
      </c>
      <c r="CG31" s="4">
        <f>'pdf DetailxSch $$'!CH31</f>
        <v>0</v>
      </c>
      <c r="CJ31" s="4">
        <f>'pdf DetailxSch $$'!CK31</f>
        <v>0</v>
      </c>
      <c r="CK31" s="4">
        <f>'pdf DetailxSch $$'!CL31</f>
        <v>0</v>
      </c>
      <c r="CL31" s="4">
        <f>'pdf DetailxSch $$'!CM31</f>
        <v>22300</v>
      </c>
      <c r="CM31" s="4">
        <f>'pdf DetailxSch $$'!CN31</f>
        <v>60400</v>
      </c>
      <c r="CN31" s="4">
        <f>'pdf DetailxSch $$'!CO31</f>
        <v>4391</v>
      </c>
      <c r="CO31" s="4">
        <f>'pdf DetailxSch $$'!CP31</f>
        <v>0</v>
      </c>
      <c r="CP31" s="4">
        <f>'pdf DetailxSch $$'!CQ31</f>
        <v>0</v>
      </c>
      <c r="CQ31" s="4">
        <f>'pdf DetailxSch $$'!CR31</f>
        <v>13859</v>
      </c>
      <c r="CR31" s="4">
        <f>'pdf DetailxSch $$'!CS31</f>
        <v>0</v>
      </c>
      <c r="CT31" s="4">
        <f>'pdf DetailxSch $$'!CU31</f>
        <v>17225</v>
      </c>
      <c r="CU31" s="4">
        <f>'pdf DetailxSch $$'!CV31</f>
        <v>0</v>
      </c>
      <c r="CV31" s="4">
        <f>'pdf DetailxSch $$'!CW31</f>
        <v>0</v>
      </c>
      <c r="CW31" s="4">
        <f>'pdf DetailxSch $$'!CX31</f>
        <v>112569</v>
      </c>
      <c r="CY31" s="4">
        <f>'pdf DetailxSch $$'!CZ31</f>
        <v>0</v>
      </c>
      <c r="CZ31" s="4">
        <f>'pdf DetailxSch $$'!DA31</f>
        <v>0</v>
      </c>
      <c r="DA31" s="4">
        <f>'pdf DetailxSch $$'!DB31</f>
        <v>0</v>
      </c>
      <c r="DB31" s="4">
        <f>'pdf DetailxSch $$'!DC31</f>
        <v>0</v>
      </c>
      <c r="DD31" s="4">
        <f>'pdf DetailxSch $$'!DE31</f>
        <v>112473</v>
      </c>
      <c r="DE31" s="52">
        <v>47.41</v>
      </c>
      <c r="DG31" s="82">
        <f>VLOOKUP(A31,'[2]FY21 FTE'!$A$2:$DT$118,124,FALSE)</f>
        <v>42</v>
      </c>
      <c r="DH31" s="83">
        <f t="shared" si="0"/>
        <v>5.4099999999999966</v>
      </c>
    </row>
    <row r="32" spans="1:113" x14ac:dyDescent="0.2">
      <c r="A32" s="7">
        <v>467</v>
      </c>
      <c r="B32" t="s">
        <v>44</v>
      </c>
      <c r="C32" t="s">
        <v>352</v>
      </c>
      <c r="D32">
        <v>5</v>
      </c>
      <c r="E32" s="10">
        <v>662</v>
      </c>
      <c r="F32" s="9">
        <v>0.67800000000000005</v>
      </c>
      <c r="G32">
        <v>449</v>
      </c>
      <c r="H32">
        <v>1</v>
      </c>
      <c r="I32">
        <v>1</v>
      </c>
      <c r="J32">
        <v>2.2000000000000002</v>
      </c>
      <c r="L32">
        <v>3</v>
      </c>
      <c r="M32">
        <v>1</v>
      </c>
      <c r="N32">
        <v>1</v>
      </c>
      <c r="O32">
        <v>1.7</v>
      </c>
      <c r="P32">
        <v>1</v>
      </c>
      <c r="Q32">
        <v>1</v>
      </c>
      <c r="S32">
        <v>1</v>
      </c>
      <c r="T32">
        <v>1</v>
      </c>
      <c r="U32">
        <v>9</v>
      </c>
      <c r="V32">
        <v>1</v>
      </c>
      <c r="AD32">
        <f>35.26-AE32</f>
        <v>27.583333333333332</v>
      </c>
      <c r="AE32">
        <v>7.6766666666666659</v>
      </c>
      <c r="AF32">
        <v>2</v>
      </c>
      <c r="AG32">
        <v>4</v>
      </c>
      <c r="AH32">
        <v>14</v>
      </c>
      <c r="AI32">
        <v>5</v>
      </c>
      <c r="AJ32">
        <v>1</v>
      </c>
      <c r="AL32">
        <v>1</v>
      </c>
      <c r="AT32" s="4">
        <f>'pdf DetailxSch $$'!AT32</f>
        <v>75000</v>
      </c>
      <c r="AU32" s="4">
        <f>'pdf DetailxSch $$'!AV32</f>
        <v>0</v>
      </c>
      <c r="AV32" s="4">
        <f>'pdf DetailxSch $$'!AW32</f>
        <v>295400</v>
      </c>
      <c r="AW32" s="4">
        <f>'pdf DetailxSch $$'!AX32</f>
        <v>4773</v>
      </c>
      <c r="AX32" s="4">
        <f>'pdf DetailxSch $$'!AY32</f>
        <v>0</v>
      </c>
      <c r="BE32">
        <v>1</v>
      </c>
      <c r="BF32" s="4">
        <f>'pdf DetailxSch $$'!BG32</f>
        <v>12216</v>
      </c>
      <c r="BG32" s="4">
        <f>'pdf DetailxSch $$'!BH32</f>
        <v>23000</v>
      </c>
      <c r="BH32" s="4">
        <f>'pdf DetailxSch $$'!BI32</f>
        <v>32000</v>
      </c>
      <c r="BI32" s="4">
        <f>'pdf DetailxSch $$'!BJ32</f>
        <v>20877</v>
      </c>
      <c r="BJ32">
        <v>2</v>
      </c>
      <c r="BL32">
        <v>1</v>
      </c>
      <c r="BM32">
        <v>1</v>
      </c>
      <c r="BO32">
        <v>1</v>
      </c>
      <c r="BR32" s="4">
        <f>'pdf DetailxSch $$'!BS32</f>
        <v>0</v>
      </c>
      <c r="BS32" s="4">
        <f>'pdf DetailxSch $$'!BT32</f>
        <v>0</v>
      </c>
      <c r="BT32" s="4">
        <f>'pdf DetailxSch $$'!BU32</f>
        <v>488092</v>
      </c>
      <c r="BU32" s="4">
        <f>'pdf DetailxSch $$'!BV32</f>
        <v>0</v>
      </c>
      <c r="BV32">
        <v>1</v>
      </c>
      <c r="BW32" s="4">
        <f>'pdf DetailxSch $$'!BX32</f>
        <v>0</v>
      </c>
      <c r="BX32" s="4">
        <f>'pdf DetailxSch $$'!BY32</f>
        <v>8978</v>
      </c>
      <c r="BY32" s="4">
        <f>'pdf DetailxSch $$'!BZ32</f>
        <v>19033</v>
      </c>
      <c r="BZ32" s="4">
        <f>'pdf DetailxSch $$'!CA32</f>
        <v>9930</v>
      </c>
      <c r="CA32" s="4">
        <f>'pdf DetailxSch $$'!CB32</f>
        <v>9930</v>
      </c>
      <c r="CB32" s="4">
        <f>'pdf DetailxSch $$'!CC32</f>
        <v>22839</v>
      </c>
      <c r="CC32" s="4">
        <f>'pdf DetailxSch $$'!CD32</f>
        <v>13240</v>
      </c>
      <c r="CD32">
        <v>1</v>
      </c>
      <c r="CF32" s="4">
        <f>'pdf DetailxSch $$'!CG32</f>
        <v>0</v>
      </c>
      <c r="CG32" s="4">
        <f>'pdf DetailxSch $$'!CH32</f>
        <v>0</v>
      </c>
      <c r="CJ32" s="4">
        <f>'pdf DetailxSch $$'!CK32</f>
        <v>5000</v>
      </c>
      <c r="CK32" s="4">
        <f>'pdf DetailxSch $$'!CL32</f>
        <v>113946</v>
      </c>
      <c r="CL32" s="4">
        <f>'pdf DetailxSch $$'!CM32</f>
        <v>66200</v>
      </c>
      <c r="CM32" s="4">
        <f>'pdf DetailxSch $$'!CN32</f>
        <v>145441</v>
      </c>
      <c r="CN32" s="4">
        <f>'pdf DetailxSch $$'!CO32</f>
        <v>17368</v>
      </c>
      <c r="CO32" s="4">
        <f>'pdf DetailxSch $$'!CP32</f>
        <v>0</v>
      </c>
      <c r="CP32" s="4">
        <f>'pdf DetailxSch $$'!CQ32</f>
        <v>0</v>
      </c>
      <c r="CQ32" s="4">
        <f>'pdf DetailxSch $$'!CR32</f>
        <v>0</v>
      </c>
      <c r="CR32" s="4">
        <f>'pdf DetailxSch $$'!CS32</f>
        <v>0</v>
      </c>
      <c r="CT32" s="4">
        <f>'pdf DetailxSch $$'!CU32</f>
        <v>52125</v>
      </c>
      <c r="CU32" s="4">
        <f>'pdf DetailxSch $$'!CV32</f>
        <v>0</v>
      </c>
      <c r="CV32" s="4">
        <f>'pdf DetailxSch $$'!CW32</f>
        <v>0</v>
      </c>
      <c r="CW32" s="4">
        <f>'pdf DetailxSch $$'!CX32</f>
        <v>0</v>
      </c>
      <c r="CY32" s="4">
        <f>'pdf DetailxSch $$'!CZ32</f>
        <v>0</v>
      </c>
      <c r="CZ32" s="4">
        <f>'pdf DetailxSch $$'!DA32</f>
        <v>0</v>
      </c>
      <c r="DA32" s="4">
        <f>'pdf DetailxSch $$'!DB32</f>
        <v>0</v>
      </c>
      <c r="DB32" s="4">
        <f>'pdf DetailxSch $$'!DC32</f>
        <v>0</v>
      </c>
      <c r="DD32" s="4">
        <f>'pdf DetailxSch $$'!DE32</f>
        <v>-177</v>
      </c>
      <c r="DE32" s="52">
        <v>90.96</v>
      </c>
      <c r="DG32" s="82">
        <f>VLOOKUP(A32,'[2]FY21 FTE'!$A$2:$DT$118,124,FALSE)</f>
        <v>91.085847705290035</v>
      </c>
      <c r="DH32" s="83">
        <f t="shared" si="0"/>
        <v>-0.12584770529004174</v>
      </c>
    </row>
    <row r="33" spans="1:113" x14ac:dyDescent="0.2">
      <c r="A33" s="7">
        <v>457</v>
      </c>
      <c r="B33" t="s">
        <v>45</v>
      </c>
      <c r="C33" t="s">
        <v>352</v>
      </c>
      <c r="D33">
        <v>6</v>
      </c>
      <c r="E33" s="10">
        <v>770</v>
      </c>
      <c r="F33" s="9">
        <v>0.72499999999999998</v>
      </c>
      <c r="G33">
        <v>558</v>
      </c>
      <c r="H33">
        <v>1</v>
      </c>
      <c r="I33">
        <v>1</v>
      </c>
      <c r="J33">
        <v>2.6</v>
      </c>
      <c r="L33">
        <v>3.5</v>
      </c>
      <c r="M33">
        <v>1</v>
      </c>
      <c r="N33">
        <v>1</v>
      </c>
      <c r="O33">
        <v>1.9</v>
      </c>
      <c r="P33">
        <v>1</v>
      </c>
      <c r="Q33">
        <v>1</v>
      </c>
      <c r="S33">
        <v>1</v>
      </c>
      <c r="T33">
        <v>1</v>
      </c>
      <c r="U33">
        <v>8</v>
      </c>
      <c r="V33">
        <v>1</v>
      </c>
      <c r="AD33">
        <f>38.58-AE33</f>
        <v>32.083333333333336</v>
      </c>
      <c r="AE33">
        <v>6.4966666666666626</v>
      </c>
      <c r="AF33">
        <v>2</v>
      </c>
      <c r="AG33">
        <v>4</v>
      </c>
      <c r="AH33">
        <v>21</v>
      </c>
      <c r="AI33">
        <v>9</v>
      </c>
      <c r="AJ33">
        <v>1</v>
      </c>
      <c r="AL33">
        <v>2</v>
      </c>
      <c r="AT33" s="4">
        <f>'pdf DetailxSch $$'!AT33</f>
        <v>65000</v>
      </c>
      <c r="AU33" s="4">
        <f>'pdf DetailxSch $$'!AV33</f>
        <v>0</v>
      </c>
      <c r="AV33" s="4">
        <f>'pdf DetailxSch $$'!AW33</f>
        <v>343591</v>
      </c>
      <c r="AW33" s="4">
        <f>'pdf DetailxSch $$'!AX33</f>
        <v>5551</v>
      </c>
      <c r="AX33" s="4">
        <f>'pdf DetailxSch $$'!AY33</f>
        <v>0</v>
      </c>
      <c r="AY33">
        <v>1</v>
      </c>
      <c r="BB33">
        <v>1</v>
      </c>
      <c r="BE33">
        <v>1</v>
      </c>
      <c r="BF33" s="4">
        <f>'pdf DetailxSch $$'!BG33</f>
        <v>25716</v>
      </c>
      <c r="BG33" s="4">
        <f>'pdf DetailxSch $$'!BH33</f>
        <v>19500</v>
      </c>
      <c r="BH33" s="4">
        <f>'pdf DetailxSch $$'!BI33</f>
        <v>32000</v>
      </c>
      <c r="BI33" s="4">
        <f>'pdf DetailxSch $$'!BJ33</f>
        <v>32912</v>
      </c>
      <c r="BJ33">
        <v>2</v>
      </c>
      <c r="BL33">
        <v>1</v>
      </c>
      <c r="BR33" s="4">
        <f>'pdf DetailxSch $$'!BS33</f>
        <v>0</v>
      </c>
      <c r="BS33" s="4">
        <f>'pdf DetailxSch $$'!BT33</f>
        <v>0</v>
      </c>
      <c r="BT33" s="4">
        <f>'pdf DetailxSch $$'!BU33</f>
        <v>488092</v>
      </c>
      <c r="BU33" s="4">
        <f>'pdf DetailxSch $$'!BV33</f>
        <v>0</v>
      </c>
      <c r="BV33">
        <v>1</v>
      </c>
      <c r="BW33" s="4">
        <f>'pdf DetailxSch $$'!BX33</f>
        <v>0</v>
      </c>
      <c r="BX33" s="4">
        <f>'pdf DetailxSch $$'!BY33</f>
        <v>11173</v>
      </c>
      <c r="BY33" s="4">
        <f>'pdf DetailxSch $$'!BZ33</f>
        <v>22138</v>
      </c>
      <c r="BZ33" s="4">
        <f>'pdf DetailxSch $$'!CA33</f>
        <v>11550</v>
      </c>
      <c r="CA33" s="4">
        <f>'pdf DetailxSch $$'!CB33</f>
        <v>11550</v>
      </c>
      <c r="CB33" s="4">
        <f>'pdf DetailxSch $$'!CC33</f>
        <v>26565</v>
      </c>
      <c r="CC33" s="4">
        <f>'pdf DetailxSch $$'!CD33</f>
        <v>15400</v>
      </c>
      <c r="CD33">
        <v>1</v>
      </c>
      <c r="CF33" s="4">
        <f>'pdf DetailxSch $$'!CG33</f>
        <v>0</v>
      </c>
      <c r="CG33" s="4">
        <f>'pdf DetailxSch $$'!CH33</f>
        <v>0</v>
      </c>
      <c r="CJ33" s="4">
        <f>'pdf DetailxSch $$'!CK33</f>
        <v>0</v>
      </c>
      <c r="CK33" s="4">
        <f>'pdf DetailxSch $$'!CL33</f>
        <v>0</v>
      </c>
      <c r="CL33" s="4">
        <f>'pdf DetailxSch $$'!CM33</f>
        <v>77000</v>
      </c>
      <c r="CM33" s="4">
        <f>'pdf DetailxSch $$'!CN33</f>
        <v>171646</v>
      </c>
      <c r="CN33" s="4">
        <f>'pdf DetailxSch $$'!CO33</f>
        <v>17681</v>
      </c>
      <c r="CO33" s="4">
        <f>'pdf DetailxSch $$'!CP33</f>
        <v>0</v>
      </c>
      <c r="CP33" s="4">
        <f>'pdf DetailxSch $$'!CQ33</f>
        <v>0</v>
      </c>
      <c r="CQ33" s="4">
        <f>'pdf DetailxSch $$'!CR33</f>
        <v>0</v>
      </c>
      <c r="CR33" s="4">
        <f>'pdf DetailxSch $$'!CS33</f>
        <v>32187</v>
      </c>
      <c r="CT33" s="4">
        <f>'pdf DetailxSch $$'!CU33</f>
        <v>22425</v>
      </c>
      <c r="CU33" s="4">
        <f>'pdf DetailxSch $$'!CV33</f>
        <v>0</v>
      </c>
      <c r="CV33" s="4">
        <f>'pdf DetailxSch $$'!CW33</f>
        <v>0</v>
      </c>
      <c r="CW33" s="4">
        <f>'pdf DetailxSch $$'!CX33</f>
        <v>0</v>
      </c>
      <c r="CY33" s="4">
        <f>'pdf DetailxSch $$'!CZ33</f>
        <v>0</v>
      </c>
      <c r="CZ33" s="4">
        <f>'pdf DetailxSch $$'!DA33</f>
        <v>0</v>
      </c>
      <c r="DA33" s="4">
        <f>'pdf DetailxSch $$'!DB33</f>
        <v>0</v>
      </c>
      <c r="DB33" s="4">
        <f>'pdf DetailxSch $$'!DC33</f>
        <v>0</v>
      </c>
      <c r="DD33" s="4">
        <f>'pdf DetailxSch $$'!DE33</f>
        <v>343</v>
      </c>
      <c r="DE33" s="52">
        <v>105.97999999999999</v>
      </c>
      <c r="DG33" s="82">
        <f>VLOOKUP(A33,'[2]FY21 FTE'!$A$2:$DT$118,124,FALSE)</f>
        <v>114.31167412756278</v>
      </c>
      <c r="DH33" s="83">
        <f t="shared" si="0"/>
        <v>-8.3316741275627919</v>
      </c>
    </row>
    <row r="34" spans="1:113" x14ac:dyDescent="0.2">
      <c r="A34" s="7">
        <v>232</v>
      </c>
      <c r="B34" t="s">
        <v>46</v>
      </c>
      <c r="C34" t="s">
        <v>351</v>
      </c>
      <c r="D34">
        <v>3</v>
      </c>
      <c r="E34" s="10">
        <v>444</v>
      </c>
      <c r="F34" s="9">
        <v>5.1999999999999998E-2</v>
      </c>
      <c r="G34">
        <v>23</v>
      </c>
      <c r="H34">
        <v>1</v>
      </c>
      <c r="I34">
        <v>1</v>
      </c>
      <c r="J34">
        <v>1.1000000000000001</v>
      </c>
      <c r="M34">
        <v>1</v>
      </c>
      <c r="N34">
        <v>1</v>
      </c>
      <c r="O34">
        <v>1.1000000000000001</v>
      </c>
      <c r="S34">
        <v>1</v>
      </c>
      <c r="T34">
        <v>1</v>
      </c>
      <c r="U34">
        <v>2</v>
      </c>
      <c r="V34">
        <v>1</v>
      </c>
      <c r="W34">
        <v>4.5</v>
      </c>
      <c r="AA34">
        <v>2</v>
      </c>
      <c r="AB34">
        <v>2</v>
      </c>
      <c r="AC34">
        <v>3</v>
      </c>
      <c r="AD34">
        <v>19</v>
      </c>
      <c r="AF34">
        <v>1</v>
      </c>
      <c r="AG34">
        <v>1</v>
      </c>
      <c r="AH34">
        <v>4</v>
      </c>
      <c r="AI34">
        <v>1</v>
      </c>
      <c r="AL34">
        <v>3</v>
      </c>
      <c r="AT34" s="4">
        <f>'pdf DetailxSch $$'!AT34</f>
        <v>0</v>
      </c>
      <c r="AU34" s="4">
        <f>'pdf DetailxSch $$'!AV34</f>
        <v>0</v>
      </c>
      <c r="AV34" s="4">
        <f>'pdf DetailxSch $$'!AW34</f>
        <v>0</v>
      </c>
      <c r="AW34" s="4">
        <f>'pdf DetailxSch $$'!AX34</f>
        <v>0</v>
      </c>
      <c r="AX34" s="4">
        <f>'pdf DetailxSch $$'!AY34</f>
        <v>11100</v>
      </c>
      <c r="BF34" s="4">
        <f>'pdf DetailxSch $$'!BG34</f>
        <v>0</v>
      </c>
      <c r="BG34" s="4">
        <f>'pdf DetailxSch $$'!BH34</f>
        <v>0</v>
      </c>
      <c r="BH34" s="4">
        <f>'pdf DetailxSch $$'!BI34</f>
        <v>0</v>
      </c>
      <c r="BI34" s="4">
        <f>'pdf DetailxSch $$'!BJ34</f>
        <v>0</v>
      </c>
      <c r="BR34" s="4">
        <f>'pdf DetailxSch $$'!BS34</f>
        <v>0</v>
      </c>
      <c r="BS34" s="4">
        <f>'pdf DetailxSch $$'!BT34</f>
        <v>0</v>
      </c>
      <c r="BT34" s="4">
        <f>'pdf DetailxSch $$'!BU34</f>
        <v>167765</v>
      </c>
      <c r="BU34" s="4">
        <f>'pdf DetailxSch $$'!BV34</f>
        <v>0</v>
      </c>
      <c r="BW34" s="4">
        <f>'pdf DetailxSch $$'!BX34</f>
        <v>0</v>
      </c>
      <c r="BX34" s="4">
        <f>'pdf DetailxSch $$'!BY34</f>
        <v>0</v>
      </c>
      <c r="BY34" s="4">
        <f>'pdf DetailxSch $$'!BZ34</f>
        <v>2553</v>
      </c>
      <c r="BZ34" s="4">
        <f>'pdf DetailxSch $$'!CA34</f>
        <v>2220</v>
      </c>
      <c r="CA34" s="4">
        <f>'pdf DetailxSch $$'!CB34</f>
        <v>2220</v>
      </c>
      <c r="CB34" s="4">
        <f>'pdf DetailxSch $$'!CC34</f>
        <v>2553</v>
      </c>
      <c r="CC34" s="4">
        <f>'pdf DetailxSch $$'!CD34</f>
        <v>8880</v>
      </c>
      <c r="CF34" s="4">
        <f>'pdf DetailxSch $$'!CG34</f>
        <v>0</v>
      </c>
      <c r="CG34" s="4">
        <f>'pdf DetailxSch $$'!CH34</f>
        <v>0</v>
      </c>
      <c r="CJ34" s="4">
        <f>'pdf DetailxSch $$'!CK34</f>
        <v>0</v>
      </c>
      <c r="CK34" s="4">
        <f>'pdf DetailxSch $$'!CL34</f>
        <v>0</v>
      </c>
      <c r="CL34" s="4">
        <f>'pdf DetailxSch $$'!CM34</f>
        <v>44400</v>
      </c>
      <c r="CM34" s="4">
        <f>'pdf DetailxSch $$'!CN34</f>
        <v>82999</v>
      </c>
      <c r="CN34" s="4">
        <f>'pdf DetailxSch $$'!CO34</f>
        <v>5123</v>
      </c>
      <c r="CO34" s="4">
        <f>'pdf DetailxSch $$'!CP34</f>
        <v>0</v>
      </c>
      <c r="CP34" s="4">
        <f>'pdf DetailxSch $$'!CQ34</f>
        <v>0</v>
      </c>
      <c r="CQ34" s="4">
        <f>'pdf DetailxSch $$'!CR34</f>
        <v>0</v>
      </c>
      <c r="CR34" s="4">
        <f>'pdf DetailxSch $$'!CS34</f>
        <v>0</v>
      </c>
      <c r="CT34" s="4">
        <f>'pdf DetailxSch $$'!CU34</f>
        <v>3150</v>
      </c>
      <c r="CU34" s="4">
        <f>'pdf DetailxSch $$'!CV34</f>
        <v>0</v>
      </c>
      <c r="CV34" s="4">
        <f>'pdf DetailxSch $$'!CW34</f>
        <v>0</v>
      </c>
      <c r="CW34" s="4">
        <f>'pdf DetailxSch $$'!CX34</f>
        <v>0</v>
      </c>
      <c r="CY34" s="4">
        <f>'pdf DetailxSch $$'!CZ34</f>
        <v>0</v>
      </c>
      <c r="CZ34" s="4">
        <f>'pdf DetailxSch $$'!DA34</f>
        <v>0</v>
      </c>
      <c r="DA34" s="4">
        <f>'pdf DetailxSch $$'!DB34</f>
        <v>0</v>
      </c>
      <c r="DB34" s="4">
        <f>'pdf DetailxSch $$'!DC34</f>
        <v>0</v>
      </c>
      <c r="DD34" s="4">
        <f>'pdf DetailxSch $$'!DE34</f>
        <v>8</v>
      </c>
      <c r="DE34" s="52">
        <v>48.6</v>
      </c>
      <c r="DG34" s="82">
        <f>VLOOKUP(A34,'[2]FY21 FTE'!$A$2:$DT$118,124,FALSE)</f>
        <v>51.400000000000006</v>
      </c>
      <c r="DH34" s="83">
        <f t="shared" si="0"/>
        <v>-2.8000000000000043</v>
      </c>
    </row>
    <row r="35" spans="1:113" x14ac:dyDescent="0.2">
      <c r="A35" s="7">
        <v>407</v>
      </c>
      <c r="B35" t="s">
        <v>47</v>
      </c>
      <c r="C35" t="s">
        <v>355</v>
      </c>
      <c r="D35">
        <v>6</v>
      </c>
      <c r="E35" s="10">
        <v>278</v>
      </c>
      <c r="F35" s="9">
        <v>0.59</v>
      </c>
      <c r="G35">
        <v>164</v>
      </c>
      <c r="H35">
        <v>1</v>
      </c>
      <c r="I35">
        <v>1</v>
      </c>
      <c r="J35">
        <v>0.9</v>
      </c>
      <c r="K35">
        <v>1</v>
      </c>
      <c r="M35">
        <v>0.5</v>
      </c>
      <c r="N35">
        <v>1</v>
      </c>
      <c r="S35">
        <v>1</v>
      </c>
      <c r="T35">
        <v>1</v>
      </c>
      <c r="U35">
        <v>3</v>
      </c>
      <c r="V35">
        <v>0.5</v>
      </c>
      <c r="AD35">
        <v>12.6</v>
      </c>
      <c r="AF35">
        <v>1</v>
      </c>
      <c r="AG35">
        <v>1</v>
      </c>
      <c r="AH35">
        <v>10</v>
      </c>
      <c r="AI35">
        <v>6</v>
      </c>
      <c r="AM35">
        <v>0.14000000000000001</v>
      </c>
      <c r="AT35" s="4">
        <f>'pdf DetailxSch $$'!AT35</f>
        <v>0</v>
      </c>
      <c r="AU35" s="4">
        <f>'pdf DetailxSch $$'!AV35</f>
        <v>0</v>
      </c>
      <c r="AV35" s="4">
        <f>'pdf DetailxSch $$'!AW35</f>
        <v>124051</v>
      </c>
      <c r="AW35" s="4">
        <f>'pdf DetailxSch $$'!AX35</f>
        <v>2004</v>
      </c>
      <c r="AX35" s="4">
        <f>'pdf DetailxSch $$'!AY35</f>
        <v>0</v>
      </c>
      <c r="AY35">
        <v>1</v>
      </c>
      <c r="BA35">
        <v>1</v>
      </c>
      <c r="BF35" s="4">
        <f>'pdf DetailxSch $$'!BG35</f>
        <v>0</v>
      </c>
      <c r="BG35" s="4">
        <f>'pdf DetailxSch $$'!BH35</f>
        <v>0</v>
      </c>
      <c r="BH35" s="4">
        <f>'pdf DetailxSch $$'!BI35</f>
        <v>0</v>
      </c>
      <c r="BI35" s="4">
        <f>'pdf DetailxSch $$'!BJ35</f>
        <v>0</v>
      </c>
      <c r="BP35">
        <f>3-BQ35</f>
        <v>2</v>
      </c>
      <c r="BQ35">
        <v>1</v>
      </c>
      <c r="BR35" s="4">
        <f>'pdf DetailxSch $$'!BS35</f>
        <v>23000</v>
      </c>
      <c r="BS35" s="4">
        <f>'pdf DetailxSch $$'!BT35</f>
        <v>0</v>
      </c>
      <c r="BT35" s="4">
        <f>'pdf DetailxSch $$'!BU35</f>
        <v>299968</v>
      </c>
      <c r="BU35" s="4">
        <f>'pdf DetailxSch $$'!BV35</f>
        <v>100000</v>
      </c>
      <c r="BW35" s="4">
        <f>'pdf DetailxSch $$'!BX35</f>
        <v>0</v>
      </c>
      <c r="BX35" s="4">
        <f>'pdf DetailxSch $$'!BY35</f>
        <v>3282</v>
      </c>
      <c r="BY35" s="4">
        <f>'pdf DetailxSch $$'!BZ35</f>
        <v>2558</v>
      </c>
      <c r="BZ35" s="4">
        <f>'pdf DetailxSch $$'!CA35</f>
        <v>2780</v>
      </c>
      <c r="CA35" s="4">
        <f>'pdf DetailxSch $$'!CB35</f>
        <v>2780</v>
      </c>
      <c r="CB35" s="4">
        <f>'pdf DetailxSch $$'!CC35</f>
        <v>3197</v>
      </c>
      <c r="CC35" s="4">
        <f>'pdf DetailxSch $$'!CD35</f>
        <v>5560</v>
      </c>
      <c r="CF35" s="4">
        <f>'pdf DetailxSch $$'!CG35</f>
        <v>0</v>
      </c>
      <c r="CG35" s="4">
        <f>'pdf DetailxSch $$'!CH35</f>
        <v>0</v>
      </c>
      <c r="CJ35" s="4">
        <f>'pdf DetailxSch $$'!CK35</f>
        <v>0</v>
      </c>
      <c r="CK35" s="4">
        <f>'pdf DetailxSch $$'!CL35</f>
        <v>0</v>
      </c>
      <c r="CL35" s="4">
        <f>'pdf DetailxSch $$'!CM35</f>
        <v>27800</v>
      </c>
      <c r="CM35" s="4">
        <f>'pdf DetailxSch $$'!CN35</f>
        <v>76344</v>
      </c>
      <c r="CN35" s="4">
        <f>'pdf DetailxSch $$'!CO35</f>
        <v>8080</v>
      </c>
      <c r="CO35" s="4">
        <f>'pdf DetailxSch $$'!CP35</f>
        <v>0</v>
      </c>
      <c r="CP35" s="4">
        <f>'pdf DetailxSch $$'!CQ35</f>
        <v>0</v>
      </c>
      <c r="CQ35" s="4">
        <f>'pdf DetailxSch $$'!CR35</f>
        <v>0</v>
      </c>
      <c r="CR35" s="4">
        <f>'pdf DetailxSch $$'!CS35</f>
        <v>23387</v>
      </c>
      <c r="CT35" s="4">
        <f>'pdf DetailxSch $$'!CU35</f>
        <v>39000</v>
      </c>
      <c r="CU35" s="4">
        <f>'pdf DetailxSch $$'!CV35</f>
        <v>0</v>
      </c>
      <c r="CV35" s="4">
        <f>'pdf DetailxSch $$'!CW35</f>
        <v>0</v>
      </c>
      <c r="CW35" s="4">
        <f>'pdf DetailxSch $$'!CX35</f>
        <v>0</v>
      </c>
      <c r="CY35" s="4">
        <f>'pdf DetailxSch $$'!CZ35</f>
        <v>0</v>
      </c>
      <c r="CZ35" s="4">
        <f>'pdf DetailxSch $$'!DA35</f>
        <v>0</v>
      </c>
      <c r="DA35" s="4">
        <f>'pdf DetailxSch $$'!DB35</f>
        <v>0</v>
      </c>
      <c r="DB35" s="4">
        <f>'pdf DetailxSch $$'!DC35</f>
        <v>0</v>
      </c>
      <c r="DD35" s="4">
        <f>'pdf DetailxSch $$'!DE35</f>
        <v>-172023</v>
      </c>
      <c r="DE35" s="52">
        <v>43.74</v>
      </c>
      <c r="DG35" s="82">
        <f>VLOOKUP(A35,'[2]FY21 FTE'!$A$2:$DT$118,124,FALSE)</f>
        <v>46.927272727272722</v>
      </c>
      <c r="DH35" s="83">
        <f t="shared" si="0"/>
        <v>-3.1872727272727204</v>
      </c>
      <c r="DI35" s="13"/>
    </row>
    <row r="36" spans="1:113" x14ac:dyDescent="0.2">
      <c r="A36" s="7">
        <v>471</v>
      </c>
      <c r="B36" t="s">
        <v>49</v>
      </c>
      <c r="C36" t="s">
        <v>352</v>
      </c>
      <c r="D36">
        <v>3</v>
      </c>
      <c r="E36" s="10">
        <v>611</v>
      </c>
      <c r="F36" s="9">
        <v>0.314</v>
      </c>
      <c r="G36">
        <v>192</v>
      </c>
      <c r="H36">
        <v>1</v>
      </c>
      <c r="I36">
        <v>1</v>
      </c>
      <c r="J36">
        <v>2</v>
      </c>
      <c r="L36">
        <v>2.5</v>
      </c>
      <c r="M36">
        <v>1</v>
      </c>
      <c r="N36">
        <v>1</v>
      </c>
      <c r="O36">
        <v>1.5</v>
      </c>
      <c r="P36">
        <v>1</v>
      </c>
      <c r="Q36">
        <v>1</v>
      </c>
      <c r="S36">
        <v>1</v>
      </c>
      <c r="T36">
        <v>1</v>
      </c>
      <c r="U36">
        <v>5</v>
      </c>
      <c r="V36">
        <v>1</v>
      </c>
      <c r="AD36">
        <f>32-AE36</f>
        <v>25.458333333333332</v>
      </c>
      <c r="AE36">
        <v>6.5416666666666679</v>
      </c>
      <c r="AF36">
        <v>1</v>
      </c>
      <c r="AG36">
        <v>1</v>
      </c>
      <c r="AH36">
        <v>4</v>
      </c>
      <c r="AM36">
        <v>0.41</v>
      </c>
      <c r="AT36" s="4">
        <f>'pdf DetailxSch $$'!AT36</f>
        <v>0</v>
      </c>
      <c r="AU36" s="4">
        <f>'pdf DetailxSch $$'!AV36</f>
        <v>0</v>
      </c>
      <c r="AV36" s="4">
        <f>'pdf DetailxSch $$'!AW36</f>
        <v>0</v>
      </c>
      <c r="AW36" s="4">
        <f>'pdf DetailxSch $$'!AX36</f>
        <v>0</v>
      </c>
      <c r="AX36" s="4">
        <f>'pdf DetailxSch $$'!AY36</f>
        <v>15275</v>
      </c>
      <c r="BF36" s="4">
        <f>'pdf DetailxSch $$'!BG36</f>
        <v>0</v>
      </c>
      <c r="BG36" s="4">
        <f>'pdf DetailxSch $$'!BH36</f>
        <v>0</v>
      </c>
      <c r="BH36" s="4">
        <f>'pdf DetailxSch $$'!BI36</f>
        <v>0</v>
      </c>
      <c r="BI36" s="4">
        <f>'pdf DetailxSch $$'!BJ36</f>
        <v>0</v>
      </c>
      <c r="BR36" s="4">
        <f>'pdf DetailxSch $$'!BS36</f>
        <v>0</v>
      </c>
      <c r="BS36" s="4">
        <f>'pdf DetailxSch $$'!BT36</f>
        <v>0</v>
      </c>
      <c r="BT36" s="4">
        <f>'pdf DetailxSch $$'!BU36</f>
        <v>355889</v>
      </c>
      <c r="BU36" s="4">
        <f>'pdf DetailxSch $$'!BV36</f>
        <v>0</v>
      </c>
      <c r="BW36" s="4">
        <f>'pdf DetailxSch $$'!BX36</f>
        <v>0</v>
      </c>
      <c r="BX36" s="4">
        <f>'pdf DetailxSch $$'!BY36</f>
        <v>3849</v>
      </c>
      <c r="BY36" s="4">
        <f>'pdf DetailxSch $$'!BZ36</f>
        <v>17566</v>
      </c>
      <c r="BZ36" s="4">
        <f>'pdf DetailxSch $$'!CA36</f>
        <v>9165</v>
      </c>
      <c r="CA36" s="4">
        <f>'pdf DetailxSch $$'!CB36</f>
        <v>9165</v>
      </c>
      <c r="CB36" s="4">
        <f>'pdf DetailxSch $$'!CC36</f>
        <v>21080</v>
      </c>
      <c r="CC36" s="4">
        <f>'pdf DetailxSch $$'!CD36</f>
        <v>12220</v>
      </c>
      <c r="CD36">
        <v>1</v>
      </c>
      <c r="CF36" s="4">
        <f>'pdf DetailxSch $$'!CG36</f>
        <v>0</v>
      </c>
      <c r="CG36" s="4">
        <f>'pdf DetailxSch $$'!CH36</f>
        <v>0</v>
      </c>
      <c r="CJ36" s="4">
        <f>'pdf DetailxSch $$'!CK36</f>
        <v>0</v>
      </c>
      <c r="CK36" s="4">
        <f>'pdf DetailxSch $$'!CL36</f>
        <v>0</v>
      </c>
      <c r="CL36" s="4">
        <f>'pdf DetailxSch $$'!CM36</f>
        <v>61100</v>
      </c>
      <c r="CM36" s="4">
        <f>'pdf DetailxSch $$'!CN36</f>
        <v>100543</v>
      </c>
      <c r="CN36" s="4">
        <f>'pdf DetailxSch $$'!CO36</f>
        <v>15287</v>
      </c>
      <c r="CO36" s="4">
        <f>'pdf DetailxSch $$'!CP36</f>
        <v>0</v>
      </c>
      <c r="CP36" s="4">
        <f>'pdf DetailxSch $$'!CQ36</f>
        <v>3233529</v>
      </c>
      <c r="CQ36" s="4">
        <f>'pdf DetailxSch $$'!CR36</f>
        <v>0</v>
      </c>
      <c r="CR36" s="4">
        <f>'pdf DetailxSch $$'!CS36</f>
        <v>0</v>
      </c>
      <c r="CT36" s="4">
        <f>'pdf DetailxSch $$'!CU36</f>
        <v>20580</v>
      </c>
      <c r="CU36" s="4">
        <f>'pdf DetailxSch $$'!CV36</f>
        <v>0</v>
      </c>
      <c r="CV36" s="4">
        <f>'pdf DetailxSch $$'!CW36</f>
        <v>0</v>
      </c>
      <c r="CW36" s="4">
        <f>'pdf DetailxSch $$'!CX36</f>
        <v>0</v>
      </c>
      <c r="CY36" s="4">
        <f>'pdf DetailxSch $$'!CZ36</f>
        <v>0</v>
      </c>
      <c r="CZ36" s="4">
        <f>'pdf DetailxSch $$'!DA36</f>
        <v>0</v>
      </c>
      <c r="DA36" s="4">
        <f>'pdf DetailxSch $$'!DB36</f>
        <v>0</v>
      </c>
      <c r="DB36" s="4">
        <f>'pdf DetailxSch $$'!DC36</f>
        <v>0</v>
      </c>
      <c r="DD36" s="4">
        <f>'pdf DetailxSch $$'!DE36</f>
        <v>11</v>
      </c>
      <c r="DE36" s="52">
        <v>55.41</v>
      </c>
      <c r="DG36" s="82">
        <f>VLOOKUP(A36,'[2]FY21 FTE'!$A$2:$DT$118,124,FALSE)</f>
        <v>58.209091357797035</v>
      </c>
      <c r="DH36" s="83">
        <f t="shared" si="0"/>
        <v>-2.7990913577970389</v>
      </c>
    </row>
    <row r="37" spans="1:113" x14ac:dyDescent="0.2">
      <c r="A37" s="7">
        <v>318</v>
      </c>
      <c r="B37" t="s">
        <v>50</v>
      </c>
      <c r="C37" t="s">
        <v>354</v>
      </c>
      <c r="D37">
        <v>8</v>
      </c>
      <c r="E37" s="10">
        <v>456</v>
      </c>
      <c r="F37" s="9">
        <v>0.76300000000000001</v>
      </c>
      <c r="G37">
        <v>348</v>
      </c>
      <c r="H37">
        <v>1</v>
      </c>
      <c r="I37">
        <v>1</v>
      </c>
      <c r="J37">
        <v>1.3</v>
      </c>
      <c r="K37">
        <v>1</v>
      </c>
      <c r="M37">
        <v>1</v>
      </c>
      <c r="N37">
        <v>1</v>
      </c>
      <c r="O37">
        <v>1.1000000000000001</v>
      </c>
      <c r="S37">
        <v>1</v>
      </c>
      <c r="T37">
        <v>1</v>
      </c>
      <c r="U37">
        <v>2</v>
      </c>
      <c r="V37">
        <v>1</v>
      </c>
      <c r="W37">
        <v>3</v>
      </c>
      <c r="Y37">
        <v>3</v>
      </c>
      <c r="AA37">
        <v>3</v>
      </c>
      <c r="AB37">
        <v>6</v>
      </c>
      <c r="AC37">
        <v>3</v>
      </c>
      <c r="AD37">
        <v>19.2</v>
      </c>
      <c r="AF37">
        <v>1</v>
      </c>
      <c r="AG37">
        <v>2</v>
      </c>
      <c r="AH37">
        <v>8</v>
      </c>
      <c r="AI37">
        <v>4</v>
      </c>
      <c r="AM37">
        <v>0.05</v>
      </c>
      <c r="AQ37">
        <v>8</v>
      </c>
      <c r="AR37">
        <v>8</v>
      </c>
      <c r="AS37">
        <v>1</v>
      </c>
      <c r="AT37" s="4">
        <f>'pdf DetailxSch $$'!AT37</f>
        <v>0</v>
      </c>
      <c r="AU37" s="4">
        <f>'pdf DetailxSch $$'!AV37</f>
        <v>0</v>
      </c>
      <c r="AV37" s="4">
        <f>'pdf DetailxSch $$'!AW37</f>
        <v>203479</v>
      </c>
      <c r="AW37" s="4">
        <f>'pdf DetailxSch $$'!AX37</f>
        <v>3288</v>
      </c>
      <c r="AX37" s="4">
        <f>'pdf DetailxSch $$'!AY37</f>
        <v>0</v>
      </c>
      <c r="BF37" s="4">
        <f>'pdf DetailxSch $$'!BG37</f>
        <v>0</v>
      </c>
      <c r="BG37" s="4">
        <f>'pdf DetailxSch $$'!BH37</f>
        <v>0</v>
      </c>
      <c r="BH37" s="4">
        <f>'pdf DetailxSch $$'!BI37</f>
        <v>0</v>
      </c>
      <c r="BI37" s="4">
        <f>'pdf DetailxSch $$'!BJ37</f>
        <v>0</v>
      </c>
      <c r="BP37">
        <v>2</v>
      </c>
      <c r="BR37" s="4">
        <f>'pdf DetailxSch $$'!BS37</f>
        <v>23000</v>
      </c>
      <c r="BS37" s="4">
        <f>'pdf DetailxSch $$'!BT37</f>
        <v>0</v>
      </c>
      <c r="BT37" s="4">
        <f>'pdf DetailxSch $$'!BU37</f>
        <v>111844</v>
      </c>
      <c r="BU37" s="4">
        <f>'pdf DetailxSch $$'!BV37</f>
        <v>100000</v>
      </c>
      <c r="BW37" s="4">
        <f>'pdf DetailxSch $$'!BX37</f>
        <v>0</v>
      </c>
      <c r="BX37" s="4">
        <f>'pdf DetailxSch $$'!BY37</f>
        <v>13969</v>
      </c>
      <c r="BY37" s="4">
        <f>'pdf DetailxSch $$'!BZ37</f>
        <v>3102</v>
      </c>
      <c r="BZ37" s="4">
        <f>'pdf DetailxSch $$'!CA37</f>
        <v>2975</v>
      </c>
      <c r="CA37" s="4">
        <f>'pdf DetailxSch $$'!CB37</f>
        <v>2975</v>
      </c>
      <c r="CB37" s="4">
        <f>'pdf DetailxSch $$'!CC37</f>
        <v>3421</v>
      </c>
      <c r="CC37" s="4">
        <f>'pdf DetailxSch $$'!CD37</f>
        <v>9120</v>
      </c>
      <c r="CF37" s="4">
        <f>'pdf DetailxSch $$'!CG37</f>
        <v>0</v>
      </c>
      <c r="CG37" s="4">
        <f>'pdf DetailxSch $$'!CH37</f>
        <v>0</v>
      </c>
      <c r="CJ37" s="4">
        <f>'pdf DetailxSch $$'!CK37</f>
        <v>0</v>
      </c>
      <c r="CK37" s="4">
        <f>'pdf DetailxSch $$'!CL37</f>
        <v>0</v>
      </c>
      <c r="CL37" s="4">
        <f>'pdf DetailxSch $$'!CM37</f>
        <v>45600</v>
      </c>
      <c r="CM37" s="4">
        <f>'pdf DetailxSch $$'!CN37</f>
        <v>103375</v>
      </c>
      <c r="CN37" s="4">
        <f>'pdf DetailxSch $$'!CO37</f>
        <v>7099</v>
      </c>
      <c r="CO37" s="4">
        <f>'pdf DetailxSch $$'!CP37</f>
        <v>0</v>
      </c>
      <c r="CP37" s="4">
        <f>'pdf DetailxSch $$'!CQ37</f>
        <v>0</v>
      </c>
      <c r="CQ37" s="4">
        <f>'pdf DetailxSch $$'!CR37</f>
        <v>13859</v>
      </c>
      <c r="CR37" s="4">
        <f>'pdf DetailxSch $$'!CS37</f>
        <v>0</v>
      </c>
      <c r="CT37" s="4">
        <f>'pdf DetailxSch $$'!CU37</f>
        <v>32825</v>
      </c>
      <c r="CU37" s="4">
        <f>'pdf DetailxSch $$'!CV37</f>
        <v>0</v>
      </c>
      <c r="CV37" s="4">
        <f>'pdf DetailxSch $$'!CW37</f>
        <v>0</v>
      </c>
      <c r="CW37" s="4">
        <f>'pdf DetailxSch $$'!CX37</f>
        <v>112569</v>
      </c>
      <c r="CY37" s="4">
        <f>'pdf DetailxSch $$'!CZ37</f>
        <v>0</v>
      </c>
      <c r="CZ37" s="4">
        <f>'pdf DetailxSch $$'!DA37</f>
        <v>0</v>
      </c>
      <c r="DA37" s="4">
        <f>'pdf DetailxSch $$'!DB37</f>
        <v>0</v>
      </c>
      <c r="DB37" s="4">
        <f>'pdf DetailxSch $$'!DC37</f>
        <v>0</v>
      </c>
      <c r="DD37" s="4">
        <f>'pdf DetailxSch $$'!DE37</f>
        <v>117068</v>
      </c>
      <c r="DE37" s="52">
        <v>80.349999999999994</v>
      </c>
      <c r="DG37" s="82">
        <f>VLOOKUP(A37,'[2]FY21 FTE'!$A$2:$DT$118,124,FALSE)</f>
        <v>80.390909090909091</v>
      </c>
      <c r="DH37" s="83">
        <f t="shared" si="0"/>
        <v>-4.0909090909096335E-2</v>
      </c>
      <c r="DI37" s="13"/>
    </row>
    <row r="38" spans="1:113" x14ac:dyDescent="0.2">
      <c r="A38" s="7">
        <v>238</v>
      </c>
      <c r="B38" t="s">
        <v>52</v>
      </c>
      <c r="C38" t="s">
        <v>351</v>
      </c>
      <c r="D38">
        <v>8</v>
      </c>
      <c r="E38" s="10">
        <v>239</v>
      </c>
      <c r="F38" s="9">
        <v>0.79500000000000004</v>
      </c>
      <c r="G38">
        <v>190</v>
      </c>
      <c r="H38">
        <v>1</v>
      </c>
      <c r="I38">
        <v>1</v>
      </c>
      <c r="M38">
        <v>0.5</v>
      </c>
      <c r="N38">
        <v>1</v>
      </c>
      <c r="S38">
        <v>1</v>
      </c>
      <c r="T38">
        <v>1</v>
      </c>
      <c r="U38">
        <v>1</v>
      </c>
      <c r="V38">
        <v>0.5</v>
      </c>
      <c r="W38">
        <v>3</v>
      </c>
      <c r="Y38">
        <v>1</v>
      </c>
      <c r="Z38">
        <v>1</v>
      </c>
      <c r="AA38">
        <v>1</v>
      </c>
      <c r="AB38">
        <v>3</v>
      </c>
      <c r="AC38">
        <v>2</v>
      </c>
      <c r="AD38">
        <v>11</v>
      </c>
      <c r="AF38">
        <v>1</v>
      </c>
      <c r="AG38">
        <v>1</v>
      </c>
      <c r="AH38">
        <v>6</v>
      </c>
      <c r="AI38">
        <v>6</v>
      </c>
      <c r="AM38">
        <v>0.05</v>
      </c>
      <c r="AQ38">
        <v>5</v>
      </c>
      <c r="AR38">
        <v>5</v>
      </c>
      <c r="AS38">
        <v>1</v>
      </c>
      <c r="AT38" s="4">
        <f>'pdf DetailxSch $$'!AT38</f>
        <v>0</v>
      </c>
      <c r="AU38" s="4">
        <f>'pdf DetailxSch $$'!AV38</f>
        <v>0</v>
      </c>
      <c r="AV38" s="4">
        <f>'pdf DetailxSch $$'!AW38</f>
        <v>106647</v>
      </c>
      <c r="AW38" s="4">
        <f>'pdf DetailxSch $$'!AX38</f>
        <v>1723</v>
      </c>
      <c r="AX38" s="4">
        <f>'pdf DetailxSch $$'!AY38</f>
        <v>0</v>
      </c>
      <c r="BF38" s="4">
        <f>'pdf DetailxSch $$'!BG38</f>
        <v>0</v>
      </c>
      <c r="BG38" s="4">
        <f>'pdf DetailxSch $$'!BH38</f>
        <v>0</v>
      </c>
      <c r="BH38" s="4">
        <f>'pdf DetailxSch $$'!BI38</f>
        <v>0</v>
      </c>
      <c r="BI38" s="4">
        <f>'pdf DetailxSch $$'!BJ38</f>
        <v>0</v>
      </c>
      <c r="BR38" s="4">
        <f>'pdf DetailxSch $$'!BS38</f>
        <v>0</v>
      </c>
      <c r="BS38" s="4">
        <f>'pdf DetailxSch $$'!BT38</f>
        <v>0</v>
      </c>
      <c r="BT38" s="4">
        <f>'pdf DetailxSch $$'!BU38</f>
        <v>55922</v>
      </c>
      <c r="BU38" s="4">
        <f>'pdf DetailxSch $$'!BV38</f>
        <v>0</v>
      </c>
      <c r="BW38" s="4">
        <f>'pdf DetailxSch $$'!BX38</f>
        <v>0</v>
      </c>
      <c r="BX38" s="4">
        <f>'pdf DetailxSch $$'!BY38</f>
        <v>7625</v>
      </c>
      <c r="BY38" s="4">
        <f>'pdf DetailxSch $$'!BZ38</f>
        <v>1374</v>
      </c>
      <c r="BZ38" s="4">
        <f>'pdf DetailxSch $$'!CA38</f>
        <v>1195</v>
      </c>
      <c r="CA38" s="4">
        <f>'pdf DetailxSch $$'!CB38</f>
        <v>1195</v>
      </c>
      <c r="CB38" s="4">
        <f>'pdf DetailxSch $$'!CC38</f>
        <v>1374</v>
      </c>
      <c r="CC38" s="4">
        <f>'pdf DetailxSch $$'!CD38</f>
        <v>4780</v>
      </c>
      <c r="CF38" s="4">
        <f>'pdf DetailxSch $$'!CG38</f>
        <v>0</v>
      </c>
      <c r="CG38" s="4">
        <f>'pdf DetailxSch $$'!CH38</f>
        <v>0</v>
      </c>
      <c r="CJ38" s="4">
        <f>'pdf DetailxSch $$'!CK38</f>
        <v>0</v>
      </c>
      <c r="CK38" s="4">
        <f>'pdf DetailxSch $$'!CL38</f>
        <v>0</v>
      </c>
      <c r="CL38" s="4">
        <f>'pdf DetailxSch $$'!CM38</f>
        <v>23900</v>
      </c>
      <c r="CM38" s="4">
        <f>'pdf DetailxSch $$'!CN38</f>
        <v>62760</v>
      </c>
      <c r="CN38" s="4">
        <f>'pdf DetailxSch $$'!CO38</f>
        <v>4304</v>
      </c>
      <c r="CO38" s="4">
        <f>'pdf DetailxSch $$'!CP38</f>
        <v>0</v>
      </c>
      <c r="CP38" s="4">
        <f>'pdf DetailxSch $$'!CQ38</f>
        <v>0</v>
      </c>
      <c r="CQ38" s="4">
        <f>'pdf DetailxSch $$'!CR38</f>
        <v>13859</v>
      </c>
      <c r="CR38" s="4">
        <f>'pdf DetailxSch $$'!CS38</f>
        <v>0</v>
      </c>
      <c r="CT38" s="4">
        <f>'pdf DetailxSch $$'!CU38</f>
        <v>26325</v>
      </c>
      <c r="CU38" s="4">
        <f>'pdf DetailxSch $$'!CV38</f>
        <v>0</v>
      </c>
      <c r="CV38" s="4">
        <f>'pdf DetailxSch $$'!CW38</f>
        <v>65219</v>
      </c>
      <c r="CW38" s="4">
        <f>'pdf DetailxSch $$'!CX38</f>
        <v>112569</v>
      </c>
      <c r="CY38" s="4">
        <f>'pdf DetailxSch $$'!CZ38</f>
        <v>0</v>
      </c>
      <c r="CZ38" s="4">
        <f>'pdf DetailxSch $$'!DA38</f>
        <v>0</v>
      </c>
      <c r="DA38" s="4">
        <f>'pdf DetailxSch $$'!DB38</f>
        <v>0</v>
      </c>
      <c r="DB38" s="4">
        <f>'pdf DetailxSch $$'!DC38</f>
        <v>0</v>
      </c>
      <c r="DD38" s="4">
        <f>'pdf DetailxSch $$'!DE38</f>
        <v>112065</v>
      </c>
      <c r="DE38" s="52">
        <v>52.05</v>
      </c>
      <c r="DG38" s="82">
        <f>VLOOKUP(A38,'[2]FY21 FTE'!$A$2:$DT$118,124,FALSE)</f>
        <v>52.090909090909093</v>
      </c>
      <c r="DH38" s="83">
        <f t="shared" si="0"/>
        <v>-4.0909090909096335E-2</v>
      </c>
      <c r="DI38" s="13"/>
    </row>
    <row r="39" spans="1:113" x14ac:dyDescent="0.2">
      <c r="A39" s="7">
        <v>239</v>
      </c>
      <c r="B39" t="s">
        <v>53</v>
      </c>
      <c r="C39" t="s">
        <v>351</v>
      </c>
      <c r="D39">
        <v>2</v>
      </c>
      <c r="E39" s="10">
        <v>336</v>
      </c>
      <c r="F39" s="9">
        <v>0.41699999999999998</v>
      </c>
      <c r="G39">
        <v>140</v>
      </c>
      <c r="H39">
        <v>1</v>
      </c>
      <c r="I39">
        <v>1</v>
      </c>
      <c r="J39">
        <v>0.8</v>
      </c>
      <c r="M39">
        <v>1</v>
      </c>
      <c r="N39">
        <v>1</v>
      </c>
      <c r="S39">
        <v>1</v>
      </c>
      <c r="T39">
        <v>1</v>
      </c>
      <c r="U39">
        <v>2</v>
      </c>
      <c r="V39">
        <v>1</v>
      </c>
      <c r="W39">
        <v>3</v>
      </c>
      <c r="Y39">
        <v>2</v>
      </c>
      <c r="Z39">
        <v>1</v>
      </c>
      <c r="AA39">
        <v>2</v>
      </c>
      <c r="AB39">
        <v>5</v>
      </c>
      <c r="AC39">
        <v>3</v>
      </c>
      <c r="AD39">
        <v>13</v>
      </c>
      <c r="AF39">
        <v>1</v>
      </c>
      <c r="AG39">
        <v>1</v>
      </c>
      <c r="AH39">
        <v>8</v>
      </c>
      <c r="AI39">
        <v>6</v>
      </c>
      <c r="AL39">
        <v>4</v>
      </c>
      <c r="AQ39">
        <v>5</v>
      </c>
      <c r="AR39">
        <v>5</v>
      </c>
      <c r="AS39">
        <v>1</v>
      </c>
      <c r="AT39" s="4">
        <f>'pdf DetailxSch $$'!AT39</f>
        <v>0</v>
      </c>
      <c r="AU39" s="4">
        <f>'pdf DetailxSch $$'!AV39</f>
        <v>0</v>
      </c>
      <c r="AV39" s="4">
        <f>'pdf DetailxSch $$'!AW39</f>
        <v>149930</v>
      </c>
      <c r="AW39" s="4">
        <f>'pdf DetailxSch $$'!AX39</f>
        <v>2422</v>
      </c>
      <c r="AX39" s="4">
        <f>'pdf DetailxSch $$'!AY39</f>
        <v>0</v>
      </c>
      <c r="BF39" s="4">
        <f>'pdf DetailxSch $$'!BG39</f>
        <v>0</v>
      </c>
      <c r="BG39" s="4">
        <f>'pdf DetailxSch $$'!BH39</f>
        <v>0</v>
      </c>
      <c r="BH39" s="4">
        <f>'pdf DetailxSch $$'!BI39</f>
        <v>0</v>
      </c>
      <c r="BI39" s="4">
        <f>'pdf DetailxSch $$'!BJ39</f>
        <v>0</v>
      </c>
      <c r="BR39" s="4">
        <f>'pdf DetailxSch $$'!BS39</f>
        <v>0</v>
      </c>
      <c r="BS39" s="4">
        <f>'pdf DetailxSch $$'!BT39</f>
        <v>0</v>
      </c>
      <c r="BT39" s="4">
        <f>'pdf DetailxSch $$'!BU39</f>
        <v>55922</v>
      </c>
      <c r="BU39" s="4">
        <f>'pdf DetailxSch $$'!BV39</f>
        <v>0</v>
      </c>
      <c r="BW39" s="4">
        <f>'pdf DetailxSch $$'!BX39</f>
        <v>0</v>
      </c>
      <c r="BX39" s="4">
        <f>'pdf DetailxSch $$'!BY39</f>
        <v>2797</v>
      </c>
      <c r="BY39" s="4">
        <f>'pdf DetailxSch $$'!BZ39</f>
        <v>1932</v>
      </c>
      <c r="BZ39" s="4">
        <f>'pdf DetailxSch $$'!CA39</f>
        <v>1680</v>
      </c>
      <c r="CA39" s="4">
        <f>'pdf DetailxSch $$'!CB39</f>
        <v>1680</v>
      </c>
      <c r="CB39" s="4">
        <f>'pdf DetailxSch $$'!CC39</f>
        <v>1932</v>
      </c>
      <c r="CC39" s="4">
        <f>'pdf DetailxSch $$'!CD39</f>
        <v>6720</v>
      </c>
      <c r="CF39" s="4">
        <f>'pdf DetailxSch $$'!CG39</f>
        <v>0</v>
      </c>
      <c r="CG39" s="4">
        <f>'pdf DetailxSch $$'!CH39</f>
        <v>0</v>
      </c>
      <c r="CJ39" s="4">
        <f>'pdf DetailxSch $$'!CK39</f>
        <v>0</v>
      </c>
      <c r="CK39" s="4">
        <f>'pdf DetailxSch $$'!CL39</f>
        <v>0</v>
      </c>
      <c r="CL39" s="4">
        <f>'pdf DetailxSch $$'!CM39</f>
        <v>33600</v>
      </c>
      <c r="CM39" s="4">
        <f>'pdf DetailxSch $$'!CN39</f>
        <v>85268</v>
      </c>
      <c r="CN39" s="4">
        <f>'pdf DetailxSch $$'!CO39</f>
        <v>5297</v>
      </c>
      <c r="CO39" s="4">
        <f>'pdf DetailxSch $$'!CP39</f>
        <v>0</v>
      </c>
      <c r="CP39" s="4">
        <f>'pdf DetailxSch $$'!CQ39</f>
        <v>0</v>
      </c>
      <c r="CQ39" s="4">
        <f>'pdf DetailxSch $$'!CR39</f>
        <v>0</v>
      </c>
      <c r="CR39" s="4">
        <f>'pdf DetailxSch $$'!CS39</f>
        <v>0</v>
      </c>
      <c r="CT39" s="4">
        <f>'pdf DetailxSch $$'!CU39</f>
        <v>4050</v>
      </c>
      <c r="CU39" s="4">
        <f>'pdf DetailxSch $$'!CV39</f>
        <v>0</v>
      </c>
      <c r="CV39" s="4">
        <f>'pdf DetailxSch $$'!CW39</f>
        <v>0</v>
      </c>
      <c r="CW39" s="4">
        <f>'pdf DetailxSch $$'!CX39</f>
        <v>0</v>
      </c>
      <c r="CY39" s="4">
        <f>'pdf DetailxSch $$'!CZ39</f>
        <v>0</v>
      </c>
      <c r="CZ39" s="4">
        <f>'pdf DetailxSch $$'!DA39</f>
        <v>0</v>
      </c>
      <c r="DA39" s="4">
        <f>'pdf DetailxSch $$'!DB39</f>
        <v>0</v>
      </c>
      <c r="DB39" s="4">
        <f>'pdf DetailxSch $$'!DC39</f>
        <v>0</v>
      </c>
      <c r="DD39" s="4">
        <f>'pdf DetailxSch $$'!DE39</f>
        <v>-112559</v>
      </c>
      <c r="DE39" s="52">
        <v>67</v>
      </c>
      <c r="DG39" s="82">
        <f>VLOOKUP(A39,'[2]FY21 FTE'!$A$2:$DT$118,124,FALSE)</f>
        <v>62.8</v>
      </c>
      <c r="DH39" s="83">
        <f t="shared" si="0"/>
        <v>4.2000000000000028</v>
      </c>
    </row>
    <row r="40" spans="1:113" x14ac:dyDescent="0.2">
      <c r="A40" s="7">
        <v>227</v>
      </c>
      <c r="B40" t="s">
        <v>54</v>
      </c>
      <c r="C40" t="s">
        <v>351</v>
      </c>
      <c r="D40">
        <v>1</v>
      </c>
      <c r="E40" s="10">
        <v>410</v>
      </c>
      <c r="F40" s="9">
        <v>0.51200000000000001</v>
      </c>
      <c r="G40">
        <v>210</v>
      </c>
      <c r="H40">
        <v>1</v>
      </c>
      <c r="I40">
        <v>1</v>
      </c>
      <c r="J40">
        <v>1</v>
      </c>
      <c r="M40">
        <v>1</v>
      </c>
      <c r="N40">
        <v>1</v>
      </c>
      <c r="O40">
        <v>1</v>
      </c>
      <c r="S40">
        <v>1</v>
      </c>
      <c r="T40">
        <v>1</v>
      </c>
      <c r="U40">
        <v>2</v>
      </c>
      <c r="V40">
        <v>1</v>
      </c>
      <c r="W40">
        <f>5-X40</f>
        <v>4.5</v>
      </c>
      <c r="X40">
        <v>0.5</v>
      </c>
      <c r="Y40">
        <v>2</v>
      </c>
      <c r="AA40">
        <v>3</v>
      </c>
      <c r="AB40">
        <v>5</v>
      </c>
      <c r="AC40">
        <v>3</v>
      </c>
      <c r="AD40">
        <v>17</v>
      </c>
      <c r="AF40">
        <v>1</v>
      </c>
      <c r="AG40">
        <v>2</v>
      </c>
      <c r="AH40">
        <v>7</v>
      </c>
      <c r="AI40">
        <v>4</v>
      </c>
      <c r="AL40">
        <v>9</v>
      </c>
      <c r="AO40">
        <v>1</v>
      </c>
      <c r="AT40" s="4">
        <f>'pdf DetailxSch $$'!AT40</f>
        <v>0</v>
      </c>
      <c r="AU40" s="4">
        <f>'pdf DetailxSch $$'!AV40</f>
        <v>0</v>
      </c>
      <c r="AV40" s="4">
        <f>'pdf DetailxSch $$'!AW40</f>
        <v>182951</v>
      </c>
      <c r="AW40" s="4">
        <f>'pdf DetailxSch $$'!AX40</f>
        <v>2956</v>
      </c>
      <c r="AX40" s="4">
        <f>'pdf DetailxSch $$'!AY40</f>
        <v>0</v>
      </c>
      <c r="BF40" s="4">
        <f>'pdf DetailxSch $$'!BG40</f>
        <v>0</v>
      </c>
      <c r="BG40" s="4">
        <f>'pdf DetailxSch $$'!BH40</f>
        <v>0</v>
      </c>
      <c r="BH40" s="4">
        <f>'pdf DetailxSch $$'!BI40</f>
        <v>0</v>
      </c>
      <c r="BI40" s="4">
        <f>'pdf DetailxSch $$'!BJ40</f>
        <v>0</v>
      </c>
      <c r="BR40" s="4">
        <f>'pdf DetailxSch $$'!BS40</f>
        <v>0</v>
      </c>
      <c r="BS40" s="4">
        <f>'pdf DetailxSch $$'!BT40</f>
        <v>0</v>
      </c>
      <c r="BT40" s="4">
        <f>'pdf DetailxSch $$'!BU40</f>
        <v>55922</v>
      </c>
      <c r="BU40" s="4">
        <f>'pdf DetailxSch $$'!BV40</f>
        <v>0</v>
      </c>
      <c r="BW40" s="4">
        <f>'pdf DetailxSch $$'!BX40</f>
        <v>0</v>
      </c>
      <c r="BX40" s="4">
        <f>'pdf DetailxSch $$'!BY40</f>
        <v>4192</v>
      </c>
      <c r="BY40" s="4">
        <f>'pdf DetailxSch $$'!BZ40</f>
        <v>2358</v>
      </c>
      <c r="BZ40" s="4">
        <f>'pdf DetailxSch $$'!CA40</f>
        <v>2050</v>
      </c>
      <c r="CA40" s="4">
        <f>'pdf DetailxSch $$'!CB40</f>
        <v>2050</v>
      </c>
      <c r="CB40" s="4">
        <f>'pdf DetailxSch $$'!CC40</f>
        <v>2358</v>
      </c>
      <c r="CC40" s="4">
        <f>'pdf DetailxSch $$'!CD40</f>
        <v>8200</v>
      </c>
      <c r="CF40" s="4">
        <f>'pdf DetailxSch $$'!CG40</f>
        <v>0</v>
      </c>
      <c r="CG40" s="4">
        <f>'pdf DetailxSch $$'!CH40</f>
        <v>0</v>
      </c>
      <c r="CH40">
        <v>1</v>
      </c>
      <c r="CJ40" s="4">
        <f>'pdf DetailxSch $$'!CK40</f>
        <v>0</v>
      </c>
      <c r="CK40" s="4">
        <f>'pdf DetailxSch $$'!CL40</f>
        <v>0</v>
      </c>
      <c r="CL40" s="4">
        <f>'pdf DetailxSch $$'!CM40</f>
        <v>41000</v>
      </c>
      <c r="CM40" s="4">
        <f>'pdf DetailxSch $$'!CN40</f>
        <v>108941</v>
      </c>
      <c r="CN40" s="4">
        <f>'pdf DetailxSch $$'!CO40</f>
        <v>6440</v>
      </c>
      <c r="CO40" s="4">
        <f>'pdf DetailxSch $$'!CP40</f>
        <v>0</v>
      </c>
      <c r="CP40" s="4">
        <f>'pdf DetailxSch $$'!CQ40</f>
        <v>0</v>
      </c>
      <c r="CQ40" s="4">
        <f>'pdf DetailxSch $$'!CR40</f>
        <v>0</v>
      </c>
      <c r="CR40" s="4">
        <f>'pdf DetailxSch $$'!CS40</f>
        <v>0</v>
      </c>
      <c r="CT40" s="4">
        <f>'pdf DetailxSch $$'!CU40</f>
        <v>10575</v>
      </c>
      <c r="CU40" s="4">
        <f>'pdf DetailxSch $$'!CV40</f>
        <v>0</v>
      </c>
      <c r="CV40" s="4">
        <f>'pdf DetailxSch $$'!CW40</f>
        <v>0</v>
      </c>
      <c r="CW40" s="4">
        <f>'pdf DetailxSch $$'!CX40</f>
        <v>0</v>
      </c>
      <c r="CY40" s="4">
        <f>'pdf DetailxSch $$'!CZ40</f>
        <v>0</v>
      </c>
      <c r="CZ40" s="4">
        <f>'pdf DetailxSch $$'!DA40</f>
        <v>0</v>
      </c>
      <c r="DA40" s="4">
        <f>'pdf DetailxSch $$'!DB40</f>
        <v>0</v>
      </c>
      <c r="DB40" s="4">
        <f>'pdf DetailxSch $$'!DC40</f>
        <v>0</v>
      </c>
      <c r="DD40" s="4">
        <f>'pdf DetailxSch $$'!DE40</f>
        <v>13</v>
      </c>
      <c r="DE40" s="52">
        <v>68</v>
      </c>
      <c r="DG40" s="82">
        <f>VLOOKUP(A40,'[2]FY21 FTE'!$A$2:$DT$118,124,FALSE)</f>
        <v>68.5</v>
      </c>
      <c r="DH40" s="83">
        <f t="shared" si="0"/>
        <v>-0.5</v>
      </c>
    </row>
    <row r="41" spans="1:113" x14ac:dyDescent="0.2">
      <c r="A41" s="7">
        <v>246</v>
      </c>
      <c r="B41" t="s">
        <v>55</v>
      </c>
      <c r="C41" t="s">
        <v>355</v>
      </c>
      <c r="D41">
        <v>2</v>
      </c>
      <c r="E41" s="10">
        <v>525</v>
      </c>
      <c r="F41" s="9">
        <v>0.16</v>
      </c>
      <c r="G41">
        <v>84</v>
      </c>
      <c r="H41">
        <v>1</v>
      </c>
      <c r="I41">
        <v>1</v>
      </c>
      <c r="J41">
        <v>1.8</v>
      </c>
      <c r="K41">
        <v>1.3</v>
      </c>
      <c r="M41">
        <v>1</v>
      </c>
      <c r="N41">
        <v>1</v>
      </c>
      <c r="O41">
        <v>1.3</v>
      </c>
      <c r="S41">
        <v>1</v>
      </c>
      <c r="T41">
        <v>1</v>
      </c>
      <c r="U41">
        <v>3</v>
      </c>
      <c r="V41">
        <v>1</v>
      </c>
      <c r="AD41">
        <v>23.9</v>
      </c>
      <c r="AF41">
        <v>1</v>
      </c>
      <c r="AG41">
        <v>1</v>
      </c>
      <c r="AH41">
        <v>9</v>
      </c>
      <c r="AI41">
        <v>4</v>
      </c>
      <c r="AL41">
        <v>1</v>
      </c>
      <c r="AT41" s="4">
        <f>'pdf DetailxSch $$'!AT41</f>
        <v>0</v>
      </c>
      <c r="AU41" s="4">
        <f>'pdf DetailxSch $$'!AV41</f>
        <v>0</v>
      </c>
      <c r="AV41" s="4">
        <f>'pdf DetailxSch $$'!AW41</f>
        <v>0</v>
      </c>
      <c r="AW41" s="4">
        <f>'pdf DetailxSch $$'!AX41</f>
        <v>0</v>
      </c>
      <c r="AX41" s="4">
        <f>'pdf DetailxSch $$'!AY41</f>
        <v>13125</v>
      </c>
      <c r="AZ41">
        <v>1</v>
      </c>
      <c r="BF41" s="4">
        <f>'pdf DetailxSch $$'!BG41</f>
        <v>0</v>
      </c>
      <c r="BG41" s="4">
        <f>'pdf DetailxSch $$'!BH41</f>
        <v>0</v>
      </c>
      <c r="BH41" s="4">
        <f>'pdf DetailxSch $$'!BI41</f>
        <v>0</v>
      </c>
      <c r="BI41" s="4">
        <f>'pdf DetailxSch $$'!BJ41</f>
        <v>0</v>
      </c>
      <c r="BP41">
        <v>3</v>
      </c>
      <c r="BR41" s="4">
        <f>'pdf DetailxSch $$'!BS41</f>
        <v>23000</v>
      </c>
      <c r="BS41" s="4">
        <f>'pdf DetailxSch $$'!BT41</f>
        <v>0</v>
      </c>
      <c r="BT41" s="4">
        <f>'pdf DetailxSch $$'!BU41</f>
        <v>244046</v>
      </c>
      <c r="BU41" s="4">
        <f>'pdf DetailxSch $$'!BV41</f>
        <v>100000</v>
      </c>
      <c r="BW41" s="4">
        <f>'pdf DetailxSch $$'!BX41</f>
        <v>0</v>
      </c>
      <c r="BX41" s="4">
        <f>'pdf DetailxSch $$'!BY41</f>
        <v>0</v>
      </c>
      <c r="BY41" s="4">
        <f>'pdf DetailxSch $$'!BZ41</f>
        <v>4830</v>
      </c>
      <c r="BZ41" s="4">
        <f>'pdf DetailxSch $$'!CA41</f>
        <v>5250</v>
      </c>
      <c r="CA41" s="4">
        <f>'pdf DetailxSch $$'!CB41</f>
        <v>5250</v>
      </c>
      <c r="CB41" s="4">
        <f>'pdf DetailxSch $$'!CC41</f>
        <v>6038</v>
      </c>
      <c r="CC41" s="4">
        <f>'pdf DetailxSch $$'!CD41</f>
        <v>10500</v>
      </c>
      <c r="CF41" s="4">
        <f>'pdf DetailxSch $$'!CG41</f>
        <v>0</v>
      </c>
      <c r="CG41" s="4">
        <f>'pdf DetailxSch $$'!CH41</f>
        <v>0</v>
      </c>
      <c r="CJ41" s="4">
        <f>'pdf DetailxSch $$'!CK41</f>
        <v>0</v>
      </c>
      <c r="CK41" s="4">
        <f>'pdf DetailxSch $$'!CL41</f>
        <v>0</v>
      </c>
      <c r="CL41" s="4">
        <f>'pdf DetailxSch $$'!CM41</f>
        <v>52500</v>
      </c>
      <c r="CM41" s="4">
        <f>'pdf DetailxSch $$'!CN41</f>
        <v>98286</v>
      </c>
      <c r="CN41" s="4">
        <f>'pdf DetailxSch $$'!CO41</f>
        <v>7381</v>
      </c>
      <c r="CO41" s="4">
        <f>'pdf DetailxSch $$'!CP41</f>
        <v>0</v>
      </c>
      <c r="CP41" s="4">
        <f>'pdf DetailxSch $$'!CQ41</f>
        <v>0</v>
      </c>
      <c r="CQ41" s="4">
        <f>'pdf DetailxSch $$'!CR41</f>
        <v>0</v>
      </c>
      <c r="CR41" s="4">
        <f>'pdf DetailxSch $$'!CS41</f>
        <v>0</v>
      </c>
      <c r="CT41" s="4">
        <f>'pdf DetailxSch $$'!CU41</f>
        <v>15075</v>
      </c>
      <c r="CU41" s="4">
        <f>'pdf DetailxSch $$'!CV41</f>
        <v>0</v>
      </c>
      <c r="CV41" s="4">
        <f>'pdf DetailxSch $$'!CW41</f>
        <v>0</v>
      </c>
      <c r="CW41" s="4">
        <f>'pdf DetailxSch $$'!CX41</f>
        <v>0</v>
      </c>
      <c r="CY41" s="4">
        <f>'pdf DetailxSch $$'!CZ41</f>
        <v>0</v>
      </c>
      <c r="CZ41" s="4">
        <f>'pdf DetailxSch $$'!DA41</f>
        <v>0</v>
      </c>
      <c r="DA41" s="4">
        <f>'pdf DetailxSch $$'!DB41</f>
        <v>0</v>
      </c>
      <c r="DB41" s="4">
        <f>'pdf DetailxSch $$'!DC41</f>
        <v>0</v>
      </c>
      <c r="DD41" s="4">
        <f>'pdf DetailxSch $$'!DE41</f>
        <v>5011</v>
      </c>
      <c r="DE41" s="52">
        <v>54.5</v>
      </c>
      <c r="DG41" s="82">
        <f>VLOOKUP(A41,'[2]FY21 FTE'!$A$2:$DT$118,124,FALSE)</f>
        <v>58.2</v>
      </c>
      <c r="DH41" s="83">
        <f t="shared" si="0"/>
        <v>-3.7000000000000028</v>
      </c>
    </row>
    <row r="42" spans="1:113" x14ac:dyDescent="0.2">
      <c r="A42" s="7">
        <v>413</v>
      </c>
      <c r="B42" t="s">
        <v>56</v>
      </c>
      <c r="C42" t="s">
        <v>355</v>
      </c>
      <c r="D42">
        <v>8</v>
      </c>
      <c r="E42" s="10">
        <v>475</v>
      </c>
      <c r="F42" s="9">
        <v>0.78300000000000003</v>
      </c>
      <c r="G42">
        <v>372</v>
      </c>
      <c r="H42">
        <v>1</v>
      </c>
      <c r="I42">
        <v>1</v>
      </c>
      <c r="J42">
        <v>1.6</v>
      </c>
      <c r="K42">
        <v>1.2</v>
      </c>
      <c r="M42">
        <v>1</v>
      </c>
      <c r="N42">
        <v>1</v>
      </c>
      <c r="O42">
        <v>1.2</v>
      </c>
      <c r="Q42">
        <v>1</v>
      </c>
      <c r="S42">
        <v>1</v>
      </c>
      <c r="T42">
        <v>1</v>
      </c>
      <c r="U42">
        <v>5</v>
      </c>
      <c r="V42">
        <v>1</v>
      </c>
      <c r="AD42">
        <v>21.6</v>
      </c>
      <c r="AF42">
        <v>1</v>
      </c>
      <c r="AG42">
        <v>4</v>
      </c>
      <c r="AH42">
        <v>10</v>
      </c>
      <c r="AI42">
        <v>4</v>
      </c>
      <c r="AJ42">
        <v>2</v>
      </c>
      <c r="AM42">
        <v>0.27</v>
      </c>
      <c r="AQ42">
        <v>4</v>
      </c>
      <c r="AR42">
        <v>4</v>
      </c>
      <c r="AS42">
        <v>1</v>
      </c>
      <c r="AT42" s="4">
        <f>'pdf DetailxSch $$'!AT42</f>
        <v>0</v>
      </c>
      <c r="AU42" s="4">
        <f>'pdf DetailxSch $$'!AV42</f>
        <v>0</v>
      </c>
      <c r="AV42" s="4">
        <f>'pdf DetailxSch $$'!AW42</f>
        <v>211955</v>
      </c>
      <c r="AW42" s="4">
        <f>'pdf DetailxSch $$'!AX42</f>
        <v>3425</v>
      </c>
      <c r="AX42" s="4">
        <f>'pdf DetailxSch $$'!AY42</f>
        <v>0</v>
      </c>
      <c r="BA42">
        <v>1</v>
      </c>
      <c r="BF42" s="4">
        <f>'pdf DetailxSch $$'!BG42</f>
        <v>0</v>
      </c>
      <c r="BG42" s="4">
        <f>'pdf DetailxSch $$'!BH42</f>
        <v>0</v>
      </c>
      <c r="BH42" s="4">
        <f>'pdf DetailxSch $$'!BI42</f>
        <v>0</v>
      </c>
      <c r="BI42" s="4">
        <f>'pdf DetailxSch $$'!BJ42</f>
        <v>0</v>
      </c>
      <c r="BP42">
        <v>3</v>
      </c>
      <c r="BR42" s="4">
        <f>'pdf DetailxSch $$'!BS42</f>
        <v>23000</v>
      </c>
      <c r="BS42" s="4">
        <f>'pdf DetailxSch $$'!BT42</f>
        <v>0</v>
      </c>
      <c r="BT42" s="4">
        <f>'pdf DetailxSch $$'!BU42</f>
        <v>367239</v>
      </c>
      <c r="BU42" s="4">
        <f>'pdf DetailxSch $$'!BV42</f>
        <v>100000</v>
      </c>
      <c r="BW42" s="4">
        <f>'pdf DetailxSch $$'!BX42</f>
        <v>0</v>
      </c>
      <c r="BX42" s="4">
        <f>'pdf DetailxSch $$'!BY42</f>
        <v>14935</v>
      </c>
      <c r="BY42" s="4">
        <f>'pdf DetailxSch $$'!BZ42</f>
        <v>4370</v>
      </c>
      <c r="BZ42" s="4">
        <f>'pdf DetailxSch $$'!CA42</f>
        <v>4750</v>
      </c>
      <c r="CA42" s="4">
        <f>'pdf DetailxSch $$'!CB42</f>
        <v>4750</v>
      </c>
      <c r="CB42" s="4">
        <f>'pdf DetailxSch $$'!CC42</f>
        <v>5463</v>
      </c>
      <c r="CC42" s="4">
        <f>'pdf DetailxSch $$'!CD42</f>
        <v>9500</v>
      </c>
      <c r="CF42" s="4">
        <f>'pdf DetailxSch $$'!CG42</f>
        <v>0</v>
      </c>
      <c r="CG42" s="4">
        <f>'pdf DetailxSch $$'!CH42</f>
        <v>0</v>
      </c>
      <c r="CJ42" s="4">
        <f>'pdf DetailxSch $$'!CK42</f>
        <v>0</v>
      </c>
      <c r="CK42" s="4">
        <f>'pdf DetailxSch $$'!CL42</f>
        <v>0</v>
      </c>
      <c r="CL42" s="4">
        <f>'pdf DetailxSch $$'!CM42</f>
        <v>47500</v>
      </c>
      <c r="CM42" s="4">
        <f>'pdf DetailxSch $$'!CN42</f>
        <v>104510</v>
      </c>
      <c r="CN42" s="4">
        <f>'pdf DetailxSch $$'!CO42</f>
        <v>6985</v>
      </c>
      <c r="CO42" s="4">
        <f>'pdf DetailxSch $$'!CP42</f>
        <v>0</v>
      </c>
      <c r="CP42" s="4">
        <f>'pdf DetailxSch $$'!CQ42</f>
        <v>0</v>
      </c>
      <c r="CQ42" s="4">
        <f>'pdf DetailxSch $$'!CR42</f>
        <v>0</v>
      </c>
      <c r="CR42" s="4">
        <f>'pdf DetailxSch $$'!CS42</f>
        <v>0</v>
      </c>
      <c r="CT42" s="4">
        <f>'pdf DetailxSch $$'!CU42</f>
        <v>64125</v>
      </c>
      <c r="CU42" s="4">
        <f>'pdf DetailxSch $$'!CV42</f>
        <v>0</v>
      </c>
      <c r="CV42" s="4">
        <f>'pdf DetailxSch $$'!CW42</f>
        <v>0</v>
      </c>
      <c r="CW42" s="4">
        <f>'pdf DetailxSch $$'!CX42</f>
        <v>0</v>
      </c>
      <c r="CY42" s="4">
        <f>'pdf DetailxSch $$'!CZ42</f>
        <v>0</v>
      </c>
      <c r="CZ42" s="4">
        <f>'pdf DetailxSch $$'!DA42</f>
        <v>0</v>
      </c>
      <c r="DA42" s="4">
        <f>'pdf DetailxSch $$'!DB42</f>
        <v>0</v>
      </c>
      <c r="DB42" s="4">
        <f>'pdf DetailxSch $$'!DC42</f>
        <v>0</v>
      </c>
      <c r="DD42" s="4">
        <f>'pdf DetailxSch $$'!DE42</f>
        <v>5318</v>
      </c>
      <c r="DE42" s="52">
        <v>69.27000000000001</v>
      </c>
      <c r="DG42" s="82">
        <f>VLOOKUP(A42,'[2]FY21 FTE'!$A$2:$DT$118,124,FALSE)</f>
        <v>69.718182266887993</v>
      </c>
      <c r="DH42" s="83">
        <f t="shared" si="0"/>
        <v>-0.44818226688798291</v>
      </c>
    </row>
    <row r="43" spans="1:113" x14ac:dyDescent="0.2">
      <c r="A43" s="7">
        <v>258</v>
      </c>
      <c r="B43" t="s">
        <v>57</v>
      </c>
      <c r="C43" t="s">
        <v>351</v>
      </c>
      <c r="D43">
        <v>3</v>
      </c>
      <c r="E43" s="10">
        <v>354</v>
      </c>
      <c r="F43" s="9">
        <v>6.5000000000000002E-2</v>
      </c>
      <c r="G43">
        <v>23</v>
      </c>
      <c r="H43">
        <v>1</v>
      </c>
      <c r="I43">
        <v>1</v>
      </c>
      <c r="J43">
        <v>0.9</v>
      </c>
      <c r="M43">
        <v>1</v>
      </c>
      <c r="N43">
        <v>1</v>
      </c>
      <c r="S43">
        <v>1</v>
      </c>
      <c r="T43">
        <v>1</v>
      </c>
      <c r="U43">
        <v>2</v>
      </c>
      <c r="V43">
        <v>1</v>
      </c>
      <c r="W43">
        <v>3</v>
      </c>
      <c r="AA43">
        <v>2</v>
      </c>
      <c r="AB43">
        <v>2</v>
      </c>
      <c r="AC43">
        <v>3</v>
      </c>
      <c r="AD43">
        <v>16</v>
      </c>
      <c r="AF43">
        <v>1</v>
      </c>
      <c r="AG43">
        <v>1</v>
      </c>
      <c r="AH43">
        <v>6</v>
      </c>
      <c r="AI43">
        <v>6</v>
      </c>
      <c r="AL43">
        <v>4</v>
      </c>
      <c r="AT43" s="4">
        <f>'pdf DetailxSch $$'!AT43</f>
        <v>0</v>
      </c>
      <c r="AU43" s="4">
        <f>'pdf DetailxSch $$'!AV43</f>
        <v>0</v>
      </c>
      <c r="AV43" s="4">
        <f>'pdf DetailxSch $$'!AW43</f>
        <v>0</v>
      </c>
      <c r="AW43" s="4">
        <f>'pdf DetailxSch $$'!AX43</f>
        <v>0</v>
      </c>
      <c r="AX43" s="4">
        <f>'pdf DetailxSch $$'!AY43</f>
        <v>8850</v>
      </c>
      <c r="BF43" s="4">
        <f>'pdf DetailxSch $$'!BG43</f>
        <v>0</v>
      </c>
      <c r="BG43" s="4">
        <f>'pdf DetailxSch $$'!BH43</f>
        <v>0</v>
      </c>
      <c r="BH43" s="4">
        <f>'pdf DetailxSch $$'!BI43</f>
        <v>0</v>
      </c>
      <c r="BI43" s="4">
        <f>'pdf DetailxSch $$'!BJ43</f>
        <v>0</v>
      </c>
      <c r="BR43" s="4">
        <f>'pdf DetailxSch $$'!BS43</f>
        <v>0</v>
      </c>
      <c r="BS43" s="4">
        <f>'pdf DetailxSch $$'!BT43</f>
        <v>0</v>
      </c>
      <c r="BT43" s="4">
        <f>'pdf DetailxSch $$'!BU43</f>
        <v>55922</v>
      </c>
      <c r="BU43" s="4">
        <f>'pdf DetailxSch $$'!BV43</f>
        <v>0</v>
      </c>
      <c r="BW43" s="4">
        <f>'pdf DetailxSch $$'!BX43</f>
        <v>0</v>
      </c>
      <c r="BX43" s="4">
        <f>'pdf DetailxSch $$'!BY43</f>
        <v>0</v>
      </c>
      <c r="BY43" s="4">
        <f>'pdf DetailxSch $$'!BZ43</f>
        <v>2036</v>
      </c>
      <c r="BZ43" s="4">
        <f>'pdf DetailxSch $$'!CA43</f>
        <v>1770</v>
      </c>
      <c r="CA43" s="4">
        <f>'pdf DetailxSch $$'!CB43</f>
        <v>1770</v>
      </c>
      <c r="CB43" s="4">
        <f>'pdf DetailxSch $$'!CC43</f>
        <v>2036</v>
      </c>
      <c r="CC43" s="4">
        <f>'pdf DetailxSch $$'!CD43</f>
        <v>7080</v>
      </c>
      <c r="CF43" s="4">
        <f>'pdf DetailxSch $$'!CG43</f>
        <v>0</v>
      </c>
      <c r="CG43" s="4">
        <f>'pdf DetailxSch $$'!CH43</f>
        <v>0</v>
      </c>
      <c r="CJ43" s="4">
        <f>'pdf DetailxSch $$'!CK43</f>
        <v>0</v>
      </c>
      <c r="CK43" s="4">
        <f>'pdf DetailxSch $$'!CL43</f>
        <v>0</v>
      </c>
      <c r="CL43" s="4">
        <f>'pdf DetailxSch $$'!CM43</f>
        <v>35400</v>
      </c>
      <c r="CM43" s="4">
        <f>'pdf DetailxSch $$'!CN43</f>
        <v>81897</v>
      </c>
      <c r="CN43" s="4">
        <f>'pdf DetailxSch $$'!CO43</f>
        <v>3351</v>
      </c>
      <c r="CO43" s="4">
        <f>'pdf DetailxSch $$'!CP43</f>
        <v>0</v>
      </c>
      <c r="CP43" s="4">
        <f>'pdf DetailxSch $$'!CQ43</f>
        <v>0</v>
      </c>
      <c r="CQ43" s="4">
        <f>'pdf DetailxSch $$'!CR43</f>
        <v>0</v>
      </c>
      <c r="CR43" s="4">
        <f>'pdf DetailxSch $$'!CS43</f>
        <v>0</v>
      </c>
      <c r="CT43" s="4">
        <f>'pdf DetailxSch $$'!CU43</f>
        <v>3325</v>
      </c>
      <c r="CU43" s="4">
        <f>'pdf DetailxSch $$'!CV43</f>
        <v>0</v>
      </c>
      <c r="CV43" s="4">
        <f>'pdf DetailxSch $$'!CW43</f>
        <v>0</v>
      </c>
      <c r="CW43" s="4">
        <f>'pdf DetailxSch $$'!CX43</f>
        <v>0</v>
      </c>
      <c r="CY43" s="4">
        <f>'pdf DetailxSch $$'!CZ43</f>
        <v>0</v>
      </c>
      <c r="CZ43" s="4">
        <f>'pdf DetailxSch $$'!DA43</f>
        <v>0</v>
      </c>
      <c r="DA43" s="4">
        <f>'pdf DetailxSch $$'!DB43</f>
        <v>0</v>
      </c>
      <c r="DB43" s="4">
        <f>'pdf DetailxSch $$'!DC43</f>
        <v>0</v>
      </c>
      <c r="DD43" s="4">
        <f>'pdf DetailxSch $$'!DE43</f>
        <v>9</v>
      </c>
      <c r="DE43" s="52">
        <v>51</v>
      </c>
      <c r="DG43" s="82">
        <f>VLOOKUP(A43,'[2]FY21 FTE'!$A$2:$DT$118,124,FALSE)</f>
        <v>52.9</v>
      </c>
      <c r="DH43" s="83">
        <f t="shared" si="0"/>
        <v>-1.8999999999999986</v>
      </c>
    </row>
    <row r="44" spans="1:113" x14ac:dyDescent="0.2">
      <c r="A44" s="7">
        <v>249</v>
      </c>
      <c r="B44" t="s">
        <v>58</v>
      </c>
      <c r="C44" t="s">
        <v>351</v>
      </c>
      <c r="D44">
        <v>8</v>
      </c>
      <c r="E44" s="10">
        <v>310</v>
      </c>
      <c r="F44" s="9">
        <v>0.88700000000000001</v>
      </c>
      <c r="G44">
        <v>275</v>
      </c>
      <c r="H44">
        <v>1</v>
      </c>
      <c r="I44">
        <v>1</v>
      </c>
      <c r="J44">
        <v>0.8</v>
      </c>
      <c r="M44">
        <v>1</v>
      </c>
      <c r="N44">
        <v>1</v>
      </c>
      <c r="S44">
        <v>1</v>
      </c>
      <c r="T44">
        <v>1</v>
      </c>
      <c r="U44">
        <v>2</v>
      </c>
      <c r="V44">
        <v>1</v>
      </c>
      <c r="W44">
        <v>3</v>
      </c>
      <c r="Y44">
        <v>2</v>
      </c>
      <c r="AA44">
        <v>2</v>
      </c>
      <c r="AB44">
        <v>4</v>
      </c>
      <c r="AC44">
        <v>2</v>
      </c>
      <c r="AD44">
        <v>13</v>
      </c>
      <c r="AF44">
        <v>1</v>
      </c>
      <c r="AG44">
        <v>1</v>
      </c>
      <c r="AH44">
        <v>4</v>
      </c>
      <c r="AM44">
        <v>0.05</v>
      </c>
      <c r="AQ44">
        <v>6</v>
      </c>
      <c r="AR44">
        <v>6</v>
      </c>
      <c r="AS44">
        <v>1</v>
      </c>
      <c r="AT44" s="4">
        <f>'pdf DetailxSch $$'!AT44</f>
        <v>0</v>
      </c>
      <c r="AU44" s="4">
        <f>'pdf DetailxSch $$'!AV44</f>
        <v>0</v>
      </c>
      <c r="AV44" s="4">
        <f>'pdf DetailxSch $$'!AW44</f>
        <v>138331</v>
      </c>
      <c r="AW44" s="4">
        <f>'pdf DetailxSch $$'!AX44</f>
        <v>2235</v>
      </c>
      <c r="AX44" s="4">
        <f>'pdf DetailxSch $$'!AY44</f>
        <v>0</v>
      </c>
      <c r="BF44" s="4">
        <f>'pdf DetailxSch $$'!BG44</f>
        <v>0</v>
      </c>
      <c r="BG44" s="4">
        <f>'pdf DetailxSch $$'!BH44</f>
        <v>0</v>
      </c>
      <c r="BH44" s="4">
        <f>'pdf DetailxSch $$'!BI44</f>
        <v>0</v>
      </c>
      <c r="BI44" s="4">
        <f>'pdf DetailxSch $$'!BJ44</f>
        <v>0</v>
      </c>
      <c r="BR44" s="4">
        <f>'pdf DetailxSch $$'!BS44</f>
        <v>0</v>
      </c>
      <c r="BS44" s="4">
        <f>'pdf DetailxSch $$'!BT44</f>
        <v>0</v>
      </c>
      <c r="BT44" s="4">
        <f>'pdf DetailxSch $$'!BU44</f>
        <v>111844</v>
      </c>
      <c r="BU44" s="4">
        <f>'pdf DetailxSch $$'!BV44</f>
        <v>0</v>
      </c>
      <c r="BW44" s="4">
        <f>'pdf DetailxSch $$'!BX44</f>
        <v>0</v>
      </c>
      <c r="BX44" s="4">
        <f>'pdf DetailxSch $$'!BY44</f>
        <v>11027</v>
      </c>
      <c r="BY44" s="4">
        <f>'pdf DetailxSch $$'!BZ44</f>
        <v>1783</v>
      </c>
      <c r="BZ44" s="4">
        <f>'pdf DetailxSch $$'!CA44</f>
        <v>1550</v>
      </c>
      <c r="CA44" s="4">
        <f>'pdf DetailxSch $$'!CB44</f>
        <v>1550</v>
      </c>
      <c r="CB44" s="4">
        <f>'pdf DetailxSch $$'!CC44</f>
        <v>1783</v>
      </c>
      <c r="CC44" s="4">
        <f>'pdf DetailxSch $$'!CD44</f>
        <v>6200</v>
      </c>
      <c r="CF44" s="4">
        <f>'pdf DetailxSch $$'!CG44</f>
        <v>0</v>
      </c>
      <c r="CG44" s="4">
        <f>'pdf DetailxSch $$'!CH44</f>
        <v>0</v>
      </c>
      <c r="CJ44" s="4">
        <f>'pdf DetailxSch $$'!CK44</f>
        <v>0</v>
      </c>
      <c r="CK44" s="4">
        <f>'pdf DetailxSch $$'!CL44</f>
        <v>0</v>
      </c>
      <c r="CL44" s="4">
        <f>'pdf DetailxSch $$'!CM44</f>
        <v>31000</v>
      </c>
      <c r="CM44" s="4">
        <f>'pdf DetailxSch $$'!CN44</f>
        <v>66023</v>
      </c>
      <c r="CN44" s="4">
        <f>'pdf DetailxSch $$'!CO44</f>
        <v>4825</v>
      </c>
      <c r="CO44" s="4">
        <f>'pdf DetailxSch $$'!CP44</f>
        <v>0</v>
      </c>
      <c r="CP44" s="4">
        <f>'pdf DetailxSch $$'!CQ44</f>
        <v>0</v>
      </c>
      <c r="CQ44" s="4">
        <f>'pdf DetailxSch $$'!CR44</f>
        <v>13859</v>
      </c>
      <c r="CR44" s="4">
        <f>'pdf DetailxSch $$'!CS44</f>
        <v>0</v>
      </c>
      <c r="CT44" s="4">
        <f>'pdf DetailxSch $$'!CU44</f>
        <v>38625</v>
      </c>
      <c r="CU44" s="4">
        <f>'pdf DetailxSch $$'!CV44</f>
        <v>0</v>
      </c>
      <c r="CV44" s="4">
        <f>'pdf DetailxSch $$'!CW44</f>
        <v>690843</v>
      </c>
      <c r="CW44" s="4">
        <f>'pdf DetailxSch $$'!CX44</f>
        <v>225138</v>
      </c>
      <c r="CY44" s="4">
        <f>'pdf DetailxSch $$'!CZ44</f>
        <v>0</v>
      </c>
      <c r="CZ44" s="4">
        <f>'pdf DetailxSch $$'!DA44</f>
        <v>0</v>
      </c>
      <c r="DA44" s="4">
        <f>'pdf DetailxSch $$'!DB44</f>
        <v>0</v>
      </c>
      <c r="DB44" s="4">
        <f>'pdf DetailxSch $$'!DC44</f>
        <v>0</v>
      </c>
      <c r="DD44" s="4">
        <f>'pdf DetailxSch $$'!DE44</f>
        <v>224633</v>
      </c>
      <c r="DE44" s="52">
        <v>52.05</v>
      </c>
      <c r="DG44" s="82">
        <f>VLOOKUP(A44,'[2]FY21 FTE'!$A$2:$DT$118,124,FALSE)</f>
        <v>54.990909090909092</v>
      </c>
      <c r="DH44" s="83">
        <f t="shared" si="0"/>
        <v>-2.9409090909090949</v>
      </c>
    </row>
    <row r="45" spans="1:113" x14ac:dyDescent="0.2">
      <c r="A45" s="7">
        <v>251</v>
      </c>
      <c r="B45" t="s">
        <v>59</v>
      </c>
      <c r="C45" t="s">
        <v>351</v>
      </c>
      <c r="D45">
        <v>7</v>
      </c>
      <c r="E45" s="10">
        <v>282</v>
      </c>
      <c r="F45" s="9">
        <v>0.71599999999999997</v>
      </c>
      <c r="G45">
        <v>202</v>
      </c>
      <c r="H45">
        <v>1</v>
      </c>
      <c r="I45">
        <v>1</v>
      </c>
      <c r="M45">
        <v>0.5</v>
      </c>
      <c r="N45">
        <v>1</v>
      </c>
      <c r="S45">
        <v>1</v>
      </c>
      <c r="T45">
        <v>1</v>
      </c>
      <c r="U45">
        <v>1</v>
      </c>
      <c r="V45">
        <v>0.5</v>
      </c>
      <c r="W45">
        <v>3</v>
      </c>
      <c r="Y45">
        <v>2</v>
      </c>
      <c r="AA45">
        <v>2</v>
      </c>
      <c r="AB45">
        <v>4</v>
      </c>
      <c r="AC45">
        <v>2</v>
      </c>
      <c r="AD45">
        <v>12</v>
      </c>
      <c r="AF45">
        <v>1</v>
      </c>
      <c r="AG45">
        <v>1</v>
      </c>
      <c r="AH45">
        <v>9</v>
      </c>
      <c r="AI45">
        <v>12</v>
      </c>
      <c r="AK45">
        <v>1</v>
      </c>
      <c r="AM45">
        <v>0.18</v>
      </c>
      <c r="AQ45">
        <v>5</v>
      </c>
      <c r="AR45">
        <v>5</v>
      </c>
      <c r="AS45">
        <v>1</v>
      </c>
      <c r="AT45" s="4">
        <f>'pdf DetailxSch $$'!AT45</f>
        <v>0</v>
      </c>
      <c r="AU45" s="4">
        <f>'pdf DetailxSch $$'!AV45</f>
        <v>0</v>
      </c>
      <c r="AV45" s="4">
        <f>'pdf DetailxSch $$'!AW45</f>
        <v>125836</v>
      </c>
      <c r="AW45" s="4">
        <f>'pdf DetailxSch $$'!AX45</f>
        <v>2033</v>
      </c>
      <c r="AX45" s="4">
        <f>'pdf DetailxSch $$'!AY45</f>
        <v>0</v>
      </c>
      <c r="BF45" s="4">
        <f>'pdf DetailxSch $$'!BG45</f>
        <v>0</v>
      </c>
      <c r="BG45" s="4">
        <f>'pdf DetailxSch $$'!BH45</f>
        <v>0</v>
      </c>
      <c r="BH45" s="4">
        <f>'pdf DetailxSch $$'!BI45</f>
        <v>0</v>
      </c>
      <c r="BI45" s="4">
        <f>'pdf DetailxSch $$'!BJ45</f>
        <v>0</v>
      </c>
      <c r="BR45" s="4">
        <f>'pdf DetailxSch $$'!BS45</f>
        <v>0</v>
      </c>
      <c r="BS45" s="4">
        <f>'pdf DetailxSch $$'!BT45</f>
        <v>0</v>
      </c>
      <c r="BT45" s="4">
        <f>'pdf DetailxSch $$'!BU45</f>
        <v>111844</v>
      </c>
      <c r="BU45" s="4">
        <f>'pdf DetailxSch $$'!BV45</f>
        <v>0</v>
      </c>
      <c r="BW45" s="4">
        <f>'pdf DetailxSch $$'!BX45</f>
        <v>0</v>
      </c>
      <c r="BX45" s="4">
        <f>'pdf DetailxSch $$'!BY45</f>
        <v>4044</v>
      </c>
      <c r="BY45" s="4">
        <f>'pdf DetailxSch $$'!BZ45</f>
        <v>1622</v>
      </c>
      <c r="BZ45" s="4">
        <f>'pdf DetailxSch $$'!CA45</f>
        <v>1410</v>
      </c>
      <c r="CA45" s="4">
        <f>'pdf DetailxSch $$'!CB45</f>
        <v>1410</v>
      </c>
      <c r="CB45" s="4">
        <f>'pdf DetailxSch $$'!CC45</f>
        <v>1622</v>
      </c>
      <c r="CC45" s="4">
        <f>'pdf DetailxSch $$'!CD45</f>
        <v>5640</v>
      </c>
      <c r="CF45" s="4">
        <f>'pdf DetailxSch $$'!CG45</f>
        <v>0</v>
      </c>
      <c r="CG45" s="4">
        <f>'pdf DetailxSch $$'!CH45</f>
        <v>0</v>
      </c>
      <c r="CJ45" s="4">
        <f>'pdf DetailxSch $$'!CK45</f>
        <v>0</v>
      </c>
      <c r="CK45" s="4">
        <f>'pdf DetailxSch $$'!CL45</f>
        <v>0</v>
      </c>
      <c r="CL45" s="4">
        <f>'pdf DetailxSch $$'!CM45</f>
        <v>28200</v>
      </c>
      <c r="CM45" s="4">
        <f>'pdf DetailxSch $$'!CN45</f>
        <v>78179</v>
      </c>
      <c r="CN45" s="4">
        <f>'pdf DetailxSch $$'!CO45</f>
        <v>4472</v>
      </c>
      <c r="CO45" s="4">
        <f>'pdf DetailxSch $$'!CP45</f>
        <v>0</v>
      </c>
      <c r="CP45" s="4">
        <f>'pdf DetailxSch $$'!CQ45</f>
        <v>0</v>
      </c>
      <c r="CQ45" s="4">
        <f>'pdf DetailxSch $$'!CR45</f>
        <v>0</v>
      </c>
      <c r="CR45" s="4">
        <f>'pdf DetailxSch $$'!CS45</f>
        <v>0</v>
      </c>
      <c r="CT45" s="4">
        <f>'pdf DetailxSch $$'!CU45</f>
        <v>17225</v>
      </c>
      <c r="CU45" s="4">
        <f>'pdf DetailxSch $$'!CV45</f>
        <v>0</v>
      </c>
      <c r="CV45" s="4">
        <f>'pdf DetailxSch $$'!CW45</f>
        <v>0</v>
      </c>
      <c r="CW45" s="4">
        <f>'pdf DetailxSch $$'!CX45</f>
        <v>0</v>
      </c>
      <c r="CY45" s="4">
        <f>'pdf DetailxSch $$'!CZ45</f>
        <v>0</v>
      </c>
      <c r="CZ45" s="4">
        <f>'pdf DetailxSch $$'!DA45</f>
        <v>0</v>
      </c>
      <c r="DA45" s="4">
        <f>'pdf DetailxSch $$'!DB45</f>
        <v>0</v>
      </c>
      <c r="DB45" s="4">
        <f>'pdf DetailxSch $$'!DC45</f>
        <v>0</v>
      </c>
      <c r="DD45" s="4">
        <f>'pdf DetailxSch $$'!DE45</f>
        <v>210</v>
      </c>
      <c r="DE45" s="52">
        <v>65.180000000000007</v>
      </c>
      <c r="DG45" s="82">
        <f>VLOOKUP(A45,'[2]FY21 FTE'!$A$2:$DT$118,124,FALSE)</f>
        <v>64</v>
      </c>
      <c r="DH45" s="83">
        <f t="shared" si="0"/>
        <v>1.1800000000000068</v>
      </c>
    </row>
    <row r="46" spans="1:113" x14ac:dyDescent="0.2">
      <c r="A46" s="7">
        <v>252</v>
      </c>
      <c r="B46" t="s">
        <v>60</v>
      </c>
      <c r="C46" t="s">
        <v>351</v>
      </c>
      <c r="D46">
        <v>2</v>
      </c>
      <c r="E46" s="10">
        <v>404</v>
      </c>
      <c r="F46" s="9">
        <v>0.111</v>
      </c>
      <c r="G46">
        <v>45</v>
      </c>
      <c r="H46">
        <v>1</v>
      </c>
      <c r="I46">
        <v>1</v>
      </c>
      <c r="J46">
        <v>1</v>
      </c>
      <c r="M46">
        <v>1</v>
      </c>
      <c r="N46">
        <v>1</v>
      </c>
      <c r="O46">
        <v>1</v>
      </c>
      <c r="S46">
        <v>1</v>
      </c>
      <c r="T46">
        <v>1</v>
      </c>
      <c r="U46">
        <v>2</v>
      </c>
      <c r="V46">
        <v>1</v>
      </c>
      <c r="W46">
        <v>4.5</v>
      </c>
      <c r="Y46">
        <v>1</v>
      </c>
      <c r="AA46">
        <v>2</v>
      </c>
      <c r="AB46">
        <v>3</v>
      </c>
      <c r="AC46">
        <v>3</v>
      </c>
      <c r="AD46">
        <v>17</v>
      </c>
      <c r="AF46">
        <v>1</v>
      </c>
      <c r="AG46">
        <v>1</v>
      </c>
      <c r="AH46">
        <v>3</v>
      </c>
      <c r="AL46">
        <v>2</v>
      </c>
      <c r="AT46" s="4">
        <f>'pdf DetailxSch $$'!AT46</f>
        <v>0</v>
      </c>
      <c r="AU46" s="4">
        <f>'pdf DetailxSch $$'!AV46</f>
        <v>0</v>
      </c>
      <c r="AV46" s="4">
        <f>'pdf DetailxSch $$'!AW46</f>
        <v>0</v>
      </c>
      <c r="AW46" s="4">
        <f>'pdf DetailxSch $$'!AX46</f>
        <v>0</v>
      </c>
      <c r="AX46" s="4">
        <f>'pdf DetailxSch $$'!AY46</f>
        <v>10100</v>
      </c>
      <c r="BF46" s="4">
        <f>'pdf DetailxSch $$'!BG46</f>
        <v>0</v>
      </c>
      <c r="BG46" s="4">
        <f>'pdf DetailxSch $$'!BH46</f>
        <v>0</v>
      </c>
      <c r="BH46" s="4">
        <f>'pdf DetailxSch $$'!BI46</f>
        <v>0</v>
      </c>
      <c r="BI46" s="4">
        <f>'pdf DetailxSch $$'!BJ46</f>
        <v>0</v>
      </c>
      <c r="BR46" s="4">
        <f>'pdf DetailxSch $$'!BS46</f>
        <v>0</v>
      </c>
      <c r="BS46" s="4">
        <f>'pdf DetailxSch $$'!BT46</f>
        <v>0</v>
      </c>
      <c r="BT46" s="4">
        <f>'pdf DetailxSch $$'!BU46</f>
        <v>111844</v>
      </c>
      <c r="BU46" s="4">
        <f>'pdf DetailxSch $$'!BV46</f>
        <v>0</v>
      </c>
      <c r="BW46" s="4">
        <f>'pdf DetailxSch $$'!BX46</f>
        <v>0</v>
      </c>
      <c r="BX46" s="4">
        <f>'pdf DetailxSch $$'!BY46</f>
        <v>0</v>
      </c>
      <c r="BY46" s="4">
        <f>'pdf DetailxSch $$'!BZ46</f>
        <v>2323</v>
      </c>
      <c r="BZ46" s="4">
        <f>'pdf DetailxSch $$'!CA46</f>
        <v>2020</v>
      </c>
      <c r="CA46" s="4">
        <f>'pdf DetailxSch $$'!CB46</f>
        <v>2020</v>
      </c>
      <c r="CB46" s="4">
        <f>'pdf DetailxSch $$'!CC46</f>
        <v>2323</v>
      </c>
      <c r="CC46" s="4">
        <f>'pdf DetailxSch $$'!CD46</f>
        <v>8080</v>
      </c>
      <c r="CF46" s="4">
        <f>'pdf DetailxSch $$'!CG46</f>
        <v>0</v>
      </c>
      <c r="CG46" s="4">
        <f>'pdf DetailxSch $$'!CH46</f>
        <v>0</v>
      </c>
      <c r="CJ46" s="4">
        <f>'pdf DetailxSch $$'!CK46</f>
        <v>0</v>
      </c>
      <c r="CK46" s="4">
        <f>'pdf DetailxSch $$'!CL46</f>
        <v>0</v>
      </c>
      <c r="CL46" s="4">
        <f>'pdf DetailxSch $$'!CM46</f>
        <v>40400</v>
      </c>
      <c r="CM46" s="4">
        <f>'pdf DetailxSch $$'!CN46</f>
        <v>77228</v>
      </c>
      <c r="CN46" s="4">
        <f>'pdf DetailxSch $$'!CO46</f>
        <v>3471</v>
      </c>
      <c r="CO46" s="4">
        <f>'pdf DetailxSch $$'!CP46</f>
        <v>0</v>
      </c>
      <c r="CP46" s="4">
        <f>'pdf DetailxSch $$'!CQ46</f>
        <v>0</v>
      </c>
      <c r="CQ46" s="4">
        <f>'pdf DetailxSch $$'!CR46</f>
        <v>0</v>
      </c>
      <c r="CR46" s="4">
        <f>'pdf DetailxSch $$'!CS46</f>
        <v>0</v>
      </c>
      <c r="CT46" s="4">
        <f>'pdf DetailxSch $$'!CU46</f>
        <v>4375</v>
      </c>
      <c r="CU46" s="4">
        <f>'pdf DetailxSch $$'!CV46</f>
        <v>0</v>
      </c>
      <c r="CV46" s="4">
        <f>'pdf DetailxSch $$'!CW46</f>
        <v>0</v>
      </c>
      <c r="CW46" s="4">
        <f>'pdf DetailxSch $$'!CX46</f>
        <v>0</v>
      </c>
      <c r="CY46" s="4">
        <f>'pdf DetailxSch $$'!CZ46</f>
        <v>0</v>
      </c>
      <c r="CZ46" s="4">
        <f>'pdf DetailxSch $$'!DA46</f>
        <v>0</v>
      </c>
      <c r="DA46" s="4">
        <f>'pdf DetailxSch $$'!DB46</f>
        <v>0</v>
      </c>
      <c r="DB46" s="4">
        <f>'pdf DetailxSch $$'!DC46</f>
        <v>0</v>
      </c>
      <c r="DD46" s="4">
        <f>'pdf DetailxSch $$'!DE46</f>
        <v>8</v>
      </c>
      <c r="DE46" s="52">
        <v>45.5</v>
      </c>
      <c r="DG46" s="82">
        <f>VLOOKUP(A46,'[2]FY21 FTE'!$A$2:$DT$118,124,FALSE)</f>
        <v>47</v>
      </c>
      <c r="DH46" s="83">
        <f t="shared" si="0"/>
        <v>-1.5</v>
      </c>
    </row>
    <row r="47" spans="1:113" x14ac:dyDescent="0.2">
      <c r="A47" s="7">
        <v>1071</v>
      </c>
      <c r="B47" t="s">
        <v>61</v>
      </c>
      <c r="C47" t="s">
        <v>355</v>
      </c>
      <c r="D47">
        <v>4</v>
      </c>
      <c r="E47" s="10">
        <v>551</v>
      </c>
      <c r="F47" s="9">
        <v>0.58299999999999996</v>
      </c>
      <c r="G47">
        <v>321</v>
      </c>
      <c r="H47">
        <v>1</v>
      </c>
      <c r="I47">
        <v>1</v>
      </c>
      <c r="J47">
        <v>1.8</v>
      </c>
      <c r="K47">
        <v>1.4</v>
      </c>
      <c r="M47">
        <v>1</v>
      </c>
      <c r="N47">
        <v>1</v>
      </c>
      <c r="O47">
        <v>1.4</v>
      </c>
      <c r="S47">
        <v>1</v>
      </c>
      <c r="T47">
        <v>1</v>
      </c>
      <c r="U47">
        <v>3</v>
      </c>
      <c r="V47">
        <v>1</v>
      </c>
      <c r="AD47">
        <v>25.1</v>
      </c>
      <c r="AF47">
        <v>1</v>
      </c>
      <c r="AG47">
        <v>2</v>
      </c>
      <c r="AH47">
        <v>10</v>
      </c>
      <c r="AI47">
        <v>5</v>
      </c>
      <c r="AL47">
        <v>8</v>
      </c>
      <c r="AO47">
        <v>2</v>
      </c>
      <c r="AT47" s="4">
        <f>'pdf DetailxSch $$'!AT47</f>
        <v>0</v>
      </c>
      <c r="AU47" s="4">
        <f>'pdf DetailxSch $$'!AV47</f>
        <v>0</v>
      </c>
      <c r="AV47" s="4">
        <f>'pdf DetailxSch $$'!AW47</f>
        <v>179534</v>
      </c>
      <c r="AW47" s="4">
        <f>'pdf DetailxSch $$'!AX47</f>
        <v>2901</v>
      </c>
      <c r="AX47" s="4">
        <f>'pdf DetailxSch $$'!AY47</f>
        <v>0</v>
      </c>
      <c r="AZ47">
        <v>1</v>
      </c>
      <c r="BF47" s="4">
        <f>'pdf DetailxSch $$'!BG47</f>
        <v>0</v>
      </c>
      <c r="BG47" s="4">
        <f>'pdf DetailxSch $$'!BH47</f>
        <v>0</v>
      </c>
      <c r="BH47" s="4">
        <f>'pdf DetailxSch $$'!BI47</f>
        <v>0</v>
      </c>
      <c r="BI47" s="4">
        <f>'pdf DetailxSch $$'!BJ47</f>
        <v>0</v>
      </c>
      <c r="BP47">
        <v>3</v>
      </c>
      <c r="BR47" s="4">
        <f>'pdf DetailxSch $$'!BS47</f>
        <v>23000</v>
      </c>
      <c r="BS47" s="4">
        <f>'pdf DetailxSch $$'!BT47</f>
        <v>5000</v>
      </c>
      <c r="BT47" s="4">
        <f>'pdf DetailxSch $$'!BU47</f>
        <v>244046</v>
      </c>
      <c r="BU47" s="4">
        <f>'pdf DetailxSch $$'!BV47</f>
        <v>100000</v>
      </c>
      <c r="BW47" s="4">
        <f>'pdf DetailxSch $$'!BX47</f>
        <v>0</v>
      </c>
      <c r="BX47" s="4">
        <f>'pdf DetailxSch $$'!BY47</f>
        <v>6428</v>
      </c>
      <c r="BY47" s="4">
        <f>'pdf DetailxSch $$'!BZ47</f>
        <v>5069</v>
      </c>
      <c r="BZ47" s="4">
        <f>'pdf DetailxSch $$'!CA47</f>
        <v>5510</v>
      </c>
      <c r="CA47" s="4">
        <f>'pdf DetailxSch $$'!CB47</f>
        <v>5510</v>
      </c>
      <c r="CB47" s="4">
        <f>'pdf DetailxSch $$'!CC47</f>
        <v>6337</v>
      </c>
      <c r="CC47" s="4">
        <f>'pdf DetailxSch $$'!CD47</f>
        <v>11020</v>
      </c>
      <c r="CF47" s="4">
        <f>'pdf DetailxSch $$'!CG47</f>
        <v>0</v>
      </c>
      <c r="CG47" s="4">
        <f>'pdf DetailxSch $$'!CH47</f>
        <v>0</v>
      </c>
      <c r="CJ47" s="4">
        <f>'pdf DetailxSch $$'!CK47</f>
        <v>0</v>
      </c>
      <c r="CK47" s="4">
        <f>'pdf DetailxSch $$'!CL47</f>
        <v>0</v>
      </c>
      <c r="CL47" s="4">
        <f>'pdf DetailxSch $$'!CM47</f>
        <v>55100</v>
      </c>
      <c r="CM47" s="4">
        <f>'pdf DetailxSch $$'!CN47</f>
        <v>121263</v>
      </c>
      <c r="CN47" s="4">
        <f>'pdf DetailxSch $$'!CO47</f>
        <v>6463</v>
      </c>
      <c r="CO47" s="4">
        <f>'pdf DetailxSch $$'!CP47</f>
        <v>0</v>
      </c>
      <c r="CP47" s="4">
        <f>'pdf DetailxSch $$'!CQ47</f>
        <v>0</v>
      </c>
      <c r="CQ47" s="4">
        <f>'pdf DetailxSch $$'!CR47</f>
        <v>0</v>
      </c>
      <c r="CR47" s="4">
        <f>'pdf DetailxSch $$'!CS47</f>
        <v>0</v>
      </c>
      <c r="CT47" s="4">
        <f>'pdf DetailxSch $$'!CU47</f>
        <v>22430</v>
      </c>
      <c r="CU47" s="4">
        <f>'pdf DetailxSch $$'!CV47</f>
        <v>0</v>
      </c>
      <c r="CV47" s="4">
        <f>'pdf DetailxSch $$'!CW47</f>
        <v>0</v>
      </c>
      <c r="CW47" s="4">
        <f>'pdf DetailxSch $$'!CX47</f>
        <v>0</v>
      </c>
      <c r="CY47" s="4">
        <f>'pdf DetailxSch $$'!CZ47</f>
        <v>0</v>
      </c>
      <c r="CZ47" s="4">
        <f>'pdf DetailxSch $$'!DA47</f>
        <v>0</v>
      </c>
      <c r="DA47" s="4">
        <f>'pdf DetailxSch $$'!DB47</f>
        <v>0</v>
      </c>
      <c r="DB47" s="4">
        <f>'pdf DetailxSch $$'!DC47</f>
        <v>0</v>
      </c>
      <c r="DD47" s="4">
        <f>'pdf DetailxSch $$'!DE47</f>
        <v>14</v>
      </c>
      <c r="DE47" s="52">
        <v>67.900000000000006</v>
      </c>
      <c r="DG47" s="82">
        <f>VLOOKUP(A47,'[2]FY21 FTE'!$A$2:$DT$118,124,FALSE)</f>
        <v>57.1</v>
      </c>
      <c r="DH47" s="83">
        <f t="shared" si="0"/>
        <v>10.800000000000004</v>
      </c>
    </row>
    <row r="48" spans="1:113" x14ac:dyDescent="0.2">
      <c r="A48" s="7">
        <v>950</v>
      </c>
      <c r="B48" t="s">
        <v>62</v>
      </c>
      <c r="C48" t="s">
        <v>357</v>
      </c>
      <c r="D48">
        <v>7</v>
      </c>
      <c r="E48" s="10">
        <v>40</v>
      </c>
      <c r="F48" s="9">
        <v>0</v>
      </c>
      <c r="G48">
        <v>0</v>
      </c>
      <c r="I48">
        <v>0.5</v>
      </c>
      <c r="L48">
        <v>1</v>
      </c>
      <c r="M48">
        <v>0.5</v>
      </c>
      <c r="N48">
        <v>1</v>
      </c>
      <c r="V48">
        <v>0.5</v>
      </c>
      <c r="W48">
        <v>0.5</v>
      </c>
      <c r="AD48">
        <v>4</v>
      </c>
      <c r="AF48">
        <v>1</v>
      </c>
      <c r="AG48">
        <v>1</v>
      </c>
      <c r="AH48">
        <v>5</v>
      </c>
      <c r="AM48">
        <v>0.05</v>
      </c>
      <c r="AT48" s="4">
        <f>'pdf DetailxSch $$'!AT48</f>
        <v>15000</v>
      </c>
      <c r="AU48" s="4">
        <f>'pdf DetailxSch $$'!AV48</f>
        <v>0</v>
      </c>
      <c r="AV48" s="4">
        <f>'pdf DetailxSch $$'!AW48</f>
        <v>0</v>
      </c>
      <c r="AW48" s="4">
        <f>'pdf DetailxSch $$'!AX48</f>
        <v>0</v>
      </c>
      <c r="AX48" s="4">
        <f>'pdf DetailxSch $$'!AY48</f>
        <v>1000</v>
      </c>
      <c r="BF48" s="4">
        <f>'pdf DetailxSch $$'!BG48</f>
        <v>0</v>
      </c>
      <c r="BG48" s="4">
        <f>'pdf DetailxSch $$'!BH48</f>
        <v>0</v>
      </c>
      <c r="BH48" s="4">
        <f>'pdf DetailxSch $$'!BI48</f>
        <v>0</v>
      </c>
      <c r="BI48" s="4">
        <f>'pdf DetailxSch $$'!BJ48</f>
        <v>0</v>
      </c>
      <c r="BR48" s="4">
        <f>'pdf DetailxSch $$'!BS48</f>
        <v>0</v>
      </c>
      <c r="BS48" s="4">
        <f>'pdf DetailxSch $$'!BT48</f>
        <v>0</v>
      </c>
      <c r="BT48" s="4">
        <f>'pdf DetailxSch $$'!BU48</f>
        <v>0</v>
      </c>
      <c r="BU48" s="4">
        <f>'pdf DetailxSch $$'!BV48</f>
        <v>0</v>
      </c>
      <c r="BW48" s="4">
        <f>'pdf DetailxSch $$'!BX48</f>
        <v>0</v>
      </c>
      <c r="BX48" s="4">
        <f>'pdf DetailxSch $$'!BY48</f>
        <v>0</v>
      </c>
      <c r="BY48" s="4">
        <f>'pdf DetailxSch $$'!BZ48</f>
        <v>1150</v>
      </c>
      <c r="BZ48" s="4">
        <f>'pdf DetailxSch $$'!CA48</f>
        <v>600</v>
      </c>
      <c r="CA48" s="4">
        <f>'pdf DetailxSch $$'!CB48</f>
        <v>600</v>
      </c>
      <c r="CB48" s="4">
        <f>'pdf DetailxSch $$'!CC48</f>
        <v>1380</v>
      </c>
      <c r="CC48" s="4">
        <f>'pdf DetailxSch $$'!CD48</f>
        <v>800</v>
      </c>
      <c r="CF48" s="4">
        <f>'pdf DetailxSch $$'!CG48</f>
        <v>0</v>
      </c>
      <c r="CG48" s="4">
        <f>'pdf DetailxSch $$'!CH48</f>
        <v>0</v>
      </c>
      <c r="CJ48" s="4">
        <f>'pdf DetailxSch $$'!CK48</f>
        <v>0</v>
      </c>
      <c r="CK48" s="4">
        <f>'pdf DetailxSch $$'!CL48</f>
        <v>0</v>
      </c>
      <c r="CL48" s="4">
        <f>'pdf DetailxSch $$'!CM48</f>
        <v>4000</v>
      </c>
      <c r="CM48" s="4">
        <f>'pdf DetailxSch $$'!CN48</f>
        <v>26610</v>
      </c>
      <c r="CN48" s="4">
        <f>'pdf DetailxSch $$'!CO48</f>
        <v>2456</v>
      </c>
      <c r="CO48" s="4">
        <f>'pdf DetailxSch $$'!CP48</f>
        <v>0</v>
      </c>
      <c r="CP48" s="4">
        <f>'pdf DetailxSch $$'!CQ48</f>
        <v>26072</v>
      </c>
      <c r="CQ48" s="4">
        <f>'pdf DetailxSch $$'!CR48</f>
        <v>0</v>
      </c>
      <c r="CR48" s="4">
        <f>'pdf DetailxSch $$'!CS48</f>
        <v>0</v>
      </c>
      <c r="CT48" s="4">
        <f>'pdf DetailxSch $$'!CU48</f>
        <v>0</v>
      </c>
      <c r="CU48" s="4">
        <f>'pdf DetailxSch $$'!CV48</f>
        <v>0</v>
      </c>
      <c r="CV48" s="4">
        <f>'pdf DetailxSch $$'!CW48</f>
        <v>0</v>
      </c>
      <c r="CW48" s="4">
        <f>'pdf DetailxSch $$'!CX48</f>
        <v>0</v>
      </c>
      <c r="CY48" s="4">
        <f>'pdf DetailxSch $$'!CZ48</f>
        <v>3422</v>
      </c>
      <c r="CZ48" s="4">
        <f>'pdf DetailxSch $$'!DA48</f>
        <v>6000</v>
      </c>
      <c r="DA48" s="4">
        <f>'pdf DetailxSch $$'!DB48</f>
        <v>96092</v>
      </c>
      <c r="DB48" s="4">
        <f>'pdf DetailxSch $$'!DC48</f>
        <v>21000</v>
      </c>
      <c r="DD48" s="4">
        <f>'pdf DetailxSch $$'!DE48</f>
        <v>55775</v>
      </c>
      <c r="DE48" s="52">
        <v>14.55</v>
      </c>
      <c r="DG48" s="82">
        <f>VLOOKUP(A48,'[2]FY21 FTE'!$A$2:$DT$118,124,FALSE)</f>
        <v>15.590909090909092</v>
      </c>
      <c r="DH48" s="83">
        <f t="shared" si="0"/>
        <v>-1.040909090909091</v>
      </c>
    </row>
    <row r="49" spans="1:113" x14ac:dyDescent="0.2">
      <c r="A49" s="7">
        <v>339</v>
      </c>
      <c r="B49" t="s">
        <v>63</v>
      </c>
      <c r="C49" t="s">
        <v>351</v>
      </c>
      <c r="D49">
        <v>6</v>
      </c>
      <c r="E49" s="10">
        <v>439</v>
      </c>
      <c r="F49" s="9">
        <v>0.52200000000000002</v>
      </c>
      <c r="G49">
        <v>229</v>
      </c>
      <c r="H49">
        <v>1</v>
      </c>
      <c r="I49">
        <v>1</v>
      </c>
      <c r="J49">
        <v>1.1000000000000001</v>
      </c>
      <c r="M49">
        <v>1</v>
      </c>
      <c r="N49">
        <v>1</v>
      </c>
      <c r="O49">
        <v>1.1000000000000001</v>
      </c>
      <c r="S49">
        <v>1</v>
      </c>
      <c r="T49">
        <v>1</v>
      </c>
      <c r="U49">
        <v>2</v>
      </c>
      <c r="V49">
        <v>1</v>
      </c>
      <c r="W49">
        <v>4.5</v>
      </c>
      <c r="Y49">
        <v>3</v>
      </c>
      <c r="Z49">
        <v>1</v>
      </c>
      <c r="AA49">
        <v>3</v>
      </c>
      <c r="AB49">
        <v>7</v>
      </c>
      <c r="AC49">
        <v>3</v>
      </c>
      <c r="AD49">
        <v>18</v>
      </c>
      <c r="AF49">
        <v>1</v>
      </c>
      <c r="AG49">
        <v>2</v>
      </c>
      <c r="AH49">
        <v>10</v>
      </c>
      <c r="AI49">
        <v>5</v>
      </c>
      <c r="AL49">
        <v>1</v>
      </c>
      <c r="AQ49">
        <v>5</v>
      </c>
      <c r="AR49">
        <v>5</v>
      </c>
      <c r="AS49">
        <v>1</v>
      </c>
      <c r="AT49" s="4">
        <f>'pdf DetailxSch $$'!AT49</f>
        <v>0</v>
      </c>
      <c r="AU49" s="4">
        <f>'pdf DetailxSch $$'!AV49</f>
        <v>0</v>
      </c>
      <c r="AV49" s="4">
        <f>'pdf DetailxSch $$'!AW49</f>
        <v>195894</v>
      </c>
      <c r="AW49" s="4">
        <f>'pdf DetailxSch $$'!AX49</f>
        <v>3165</v>
      </c>
      <c r="AX49" s="4">
        <f>'pdf DetailxSch $$'!AY49</f>
        <v>0</v>
      </c>
      <c r="BB49">
        <v>1</v>
      </c>
      <c r="BF49" s="4">
        <f>'pdf DetailxSch $$'!BG49</f>
        <v>0</v>
      </c>
      <c r="BG49" s="4">
        <f>'pdf DetailxSch $$'!BH49</f>
        <v>0</v>
      </c>
      <c r="BH49" s="4">
        <f>'pdf DetailxSch $$'!BI49</f>
        <v>0</v>
      </c>
      <c r="BI49" s="4">
        <f>'pdf DetailxSch $$'!BJ49</f>
        <v>0</v>
      </c>
      <c r="BR49" s="4">
        <f>'pdf DetailxSch $$'!BS49</f>
        <v>0</v>
      </c>
      <c r="BS49" s="4">
        <f>'pdf DetailxSch $$'!BT49</f>
        <v>0</v>
      </c>
      <c r="BT49" s="4">
        <f>'pdf DetailxSch $$'!BU49</f>
        <v>111844</v>
      </c>
      <c r="BU49" s="4">
        <f>'pdf DetailxSch $$'!BV49</f>
        <v>0</v>
      </c>
      <c r="BW49" s="4">
        <f>'pdf DetailxSch $$'!BX49</f>
        <v>0</v>
      </c>
      <c r="BX49" s="4">
        <f>'pdf DetailxSch $$'!BY49</f>
        <v>4586</v>
      </c>
      <c r="BY49" s="4">
        <f>'pdf DetailxSch $$'!BZ49</f>
        <v>2524</v>
      </c>
      <c r="BZ49" s="4">
        <f>'pdf DetailxSch $$'!CA49</f>
        <v>2195</v>
      </c>
      <c r="CA49" s="4">
        <f>'pdf DetailxSch $$'!CB49</f>
        <v>2195</v>
      </c>
      <c r="CB49" s="4">
        <f>'pdf DetailxSch $$'!CC49</f>
        <v>2524</v>
      </c>
      <c r="CC49" s="4">
        <f>'pdf DetailxSch $$'!CD49</f>
        <v>8780</v>
      </c>
      <c r="CF49" s="4">
        <f>'pdf DetailxSch $$'!CG49</f>
        <v>0</v>
      </c>
      <c r="CG49" s="4">
        <f>'pdf DetailxSch $$'!CH49</f>
        <v>0</v>
      </c>
      <c r="CJ49" s="4">
        <f>'pdf DetailxSch $$'!CK49</f>
        <v>0</v>
      </c>
      <c r="CK49" s="4">
        <f>'pdf DetailxSch $$'!CL49</f>
        <v>0</v>
      </c>
      <c r="CL49" s="4">
        <f>'pdf DetailxSch $$'!CM49</f>
        <v>43900</v>
      </c>
      <c r="CM49" s="4">
        <f>'pdf DetailxSch $$'!CN49</f>
        <v>104742</v>
      </c>
      <c r="CN49" s="4">
        <f>'pdf DetailxSch $$'!CO49</f>
        <v>6688</v>
      </c>
      <c r="CO49" s="4">
        <f>'pdf DetailxSch $$'!CP49</f>
        <v>0</v>
      </c>
      <c r="CP49" s="4">
        <f>'pdf DetailxSch $$'!CQ49</f>
        <v>0</v>
      </c>
      <c r="CQ49" s="4">
        <f>'pdf DetailxSch $$'!CR49</f>
        <v>0</v>
      </c>
      <c r="CR49" s="4">
        <f>'pdf DetailxSch $$'!CS49</f>
        <v>0</v>
      </c>
      <c r="CT49" s="4">
        <f>'pdf DetailxSch $$'!CU49</f>
        <v>21725</v>
      </c>
      <c r="CU49" s="4">
        <f>'pdf DetailxSch $$'!CV49</f>
        <v>0</v>
      </c>
      <c r="CV49" s="4">
        <f>'pdf DetailxSch $$'!CW49</f>
        <v>0</v>
      </c>
      <c r="CW49" s="4">
        <f>'pdf DetailxSch $$'!CX49</f>
        <v>0</v>
      </c>
      <c r="CY49" s="4">
        <f>'pdf DetailxSch $$'!CZ49</f>
        <v>0</v>
      </c>
      <c r="CZ49" s="4">
        <f>'pdf DetailxSch $$'!DA49</f>
        <v>0</v>
      </c>
      <c r="DA49" s="4">
        <f>'pdf DetailxSch $$'!DB49</f>
        <v>0</v>
      </c>
      <c r="DB49" s="4">
        <f>'pdf DetailxSch $$'!DC49</f>
        <v>0</v>
      </c>
      <c r="DD49" s="4">
        <f>'pdf DetailxSch $$'!DE49</f>
        <v>-112559</v>
      </c>
      <c r="DE49" s="52">
        <v>78.599999999999994</v>
      </c>
      <c r="DG49" s="82">
        <f>VLOOKUP(A49,'[2]FY21 FTE'!$A$2:$DT$118,124,FALSE)</f>
        <v>76.700000000000017</v>
      </c>
      <c r="DH49" s="83">
        <f t="shared" si="0"/>
        <v>1.8999999999999773</v>
      </c>
    </row>
    <row r="50" spans="1:113" x14ac:dyDescent="0.2">
      <c r="A50" s="7">
        <v>254</v>
      </c>
      <c r="B50" t="s">
        <v>64</v>
      </c>
      <c r="C50" t="s">
        <v>351</v>
      </c>
      <c r="D50">
        <v>3</v>
      </c>
      <c r="E50" s="10">
        <v>718</v>
      </c>
      <c r="F50" s="9">
        <v>2.5999999999999999E-2</v>
      </c>
      <c r="G50">
        <v>19</v>
      </c>
      <c r="H50">
        <v>1</v>
      </c>
      <c r="I50">
        <v>1</v>
      </c>
      <c r="J50">
        <v>1.8</v>
      </c>
      <c r="M50">
        <v>1</v>
      </c>
      <c r="N50">
        <v>1</v>
      </c>
      <c r="O50">
        <v>1.8</v>
      </c>
      <c r="S50">
        <v>1</v>
      </c>
      <c r="T50">
        <v>1</v>
      </c>
      <c r="U50">
        <v>3</v>
      </c>
      <c r="V50">
        <v>1</v>
      </c>
      <c r="W50">
        <f>6.5-X50</f>
        <v>5.5</v>
      </c>
      <c r="X50">
        <v>1</v>
      </c>
      <c r="AA50">
        <v>3</v>
      </c>
      <c r="AB50">
        <v>3</v>
      </c>
      <c r="AC50">
        <v>5</v>
      </c>
      <c r="AD50">
        <v>31</v>
      </c>
      <c r="AF50">
        <v>1</v>
      </c>
      <c r="AG50">
        <v>1</v>
      </c>
      <c r="AH50">
        <v>6</v>
      </c>
      <c r="AL50">
        <v>1</v>
      </c>
      <c r="AT50" s="4">
        <f>'pdf DetailxSch $$'!AT50</f>
        <v>0</v>
      </c>
      <c r="AU50" s="4">
        <f>'pdf DetailxSch $$'!AV50</f>
        <v>0</v>
      </c>
      <c r="AV50" s="4">
        <f>'pdf DetailxSch $$'!AW50</f>
        <v>0</v>
      </c>
      <c r="AW50" s="4">
        <f>'pdf DetailxSch $$'!AX50</f>
        <v>0</v>
      </c>
      <c r="AX50" s="4">
        <f>'pdf DetailxSch $$'!AY50</f>
        <v>17950</v>
      </c>
      <c r="BF50" s="4">
        <f>'pdf DetailxSch $$'!BG50</f>
        <v>0</v>
      </c>
      <c r="BG50" s="4">
        <f>'pdf DetailxSch $$'!BH50</f>
        <v>0</v>
      </c>
      <c r="BH50" s="4">
        <f>'pdf DetailxSch $$'!BI50</f>
        <v>0</v>
      </c>
      <c r="BI50" s="4">
        <f>'pdf DetailxSch $$'!BJ50</f>
        <v>0</v>
      </c>
      <c r="BR50" s="4">
        <f>'pdf DetailxSch $$'!BS50</f>
        <v>0</v>
      </c>
      <c r="BS50" s="4">
        <f>'pdf DetailxSch $$'!BT50</f>
        <v>0</v>
      </c>
      <c r="BT50" s="4">
        <f>'pdf DetailxSch $$'!BU50</f>
        <v>111844</v>
      </c>
      <c r="BU50" s="4">
        <f>'pdf DetailxSch $$'!BV50</f>
        <v>0</v>
      </c>
      <c r="BW50" s="4">
        <f>'pdf DetailxSch $$'!BX50</f>
        <v>0</v>
      </c>
      <c r="BX50" s="4">
        <f>'pdf DetailxSch $$'!BY50</f>
        <v>0</v>
      </c>
      <c r="BY50" s="4">
        <f>'pdf DetailxSch $$'!BZ50</f>
        <v>4129</v>
      </c>
      <c r="BZ50" s="4">
        <f>'pdf DetailxSch $$'!CA50</f>
        <v>3590</v>
      </c>
      <c r="CA50" s="4">
        <f>'pdf DetailxSch $$'!CB50</f>
        <v>3590</v>
      </c>
      <c r="CB50" s="4">
        <f>'pdf DetailxSch $$'!CC50</f>
        <v>4129</v>
      </c>
      <c r="CC50" s="4">
        <f>'pdf DetailxSch $$'!CD50</f>
        <v>14360</v>
      </c>
      <c r="CF50" s="4">
        <f>'pdf DetailxSch $$'!CG50</f>
        <v>0</v>
      </c>
      <c r="CG50" s="4">
        <f>'pdf DetailxSch $$'!CH50</f>
        <v>0</v>
      </c>
      <c r="CJ50" s="4">
        <f>'pdf DetailxSch $$'!CK50</f>
        <v>0</v>
      </c>
      <c r="CK50" s="4">
        <f>'pdf DetailxSch $$'!CL50</f>
        <v>0</v>
      </c>
      <c r="CL50" s="4">
        <f>'pdf DetailxSch $$'!CM50</f>
        <v>71800</v>
      </c>
      <c r="CM50" s="4">
        <f>'pdf DetailxSch $$'!CN50</f>
        <v>114541</v>
      </c>
      <c r="CN50" s="4">
        <f>'pdf DetailxSch $$'!CO50</f>
        <v>6653</v>
      </c>
      <c r="CO50" s="4">
        <f>'pdf DetailxSch $$'!CP50</f>
        <v>18249</v>
      </c>
      <c r="CP50" s="4">
        <f>'pdf DetailxSch $$'!CQ50</f>
        <v>0</v>
      </c>
      <c r="CQ50" s="4">
        <f>'pdf DetailxSch $$'!CR50</f>
        <v>0</v>
      </c>
      <c r="CR50" s="4">
        <f>'pdf DetailxSch $$'!CS50</f>
        <v>0</v>
      </c>
      <c r="CT50" s="4">
        <f>'pdf DetailxSch $$'!CU50</f>
        <v>1400</v>
      </c>
      <c r="CU50" s="4">
        <f>'pdf DetailxSch $$'!CV50</f>
        <v>0</v>
      </c>
      <c r="CV50" s="4">
        <f>'pdf DetailxSch $$'!CW50</f>
        <v>15695</v>
      </c>
      <c r="CW50" s="4">
        <f>'pdf DetailxSch $$'!CX50</f>
        <v>225138</v>
      </c>
      <c r="CY50" s="4">
        <f>'pdf DetailxSch $$'!CZ50</f>
        <v>0</v>
      </c>
      <c r="CZ50" s="4">
        <f>'pdf DetailxSch $$'!DA50</f>
        <v>0</v>
      </c>
      <c r="DA50" s="4">
        <f>'pdf DetailxSch $$'!DB50</f>
        <v>0</v>
      </c>
      <c r="DB50" s="4">
        <f>'pdf DetailxSch $$'!DC50</f>
        <v>0</v>
      </c>
      <c r="DD50" s="4">
        <f>'pdf DetailxSch $$'!DE50</f>
        <v>225149</v>
      </c>
      <c r="DE50" s="52">
        <v>67.3</v>
      </c>
      <c r="DG50" s="82">
        <f>VLOOKUP(A50,'[2]FY21 FTE'!$A$2:$DT$118,124,FALSE)</f>
        <v>71.800000000000011</v>
      </c>
      <c r="DH50" s="83">
        <f t="shared" si="0"/>
        <v>-4.5000000000000142</v>
      </c>
      <c r="DI50" s="13"/>
    </row>
    <row r="51" spans="1:113" x14ac:dyDescent="0.2">
      <c r="A51" s="7">
        <v>433</v>
      </c>
      <c r="B51" t="s">
        <v>65</v>
      </c>
      <c r="C51" t="s">
        <v>355</v>
      </c>
      <c r="D51">
        <v>6</v>
      </c>
      <c r="E51" s="10">
        <v>389</v>
      </c>
      <c r="F51" s="9">
        <v>0.57599999999999996</v>
      </c>
      <c r="G51">
        <v>224</v>
      </c>
      <c r="H51">
        <v>1</v>
      </c>
      <c r="I51">
        <v>1</v>
      </c>
      <c r="J51">
        <v>1.3</v>
      </c>
      <c r="K51">
        <v>1</v>
      </c>
      <c r="M51">
        <v>1</v>
      </c>
      <c r="N51">
        <v>1</v>
      </c>
      <c r="S51">
        <v>1</v>
      </c>
      <c r="T51">
        <v>1</v>
      </c>
      <c r="U51">
        <v>3</v>
      </c>
      <c r="V51">
        <v>1</v>
      </c>
      <c r="AD51">
        <v>17.7</v>
      </c>
      <c r="AF51">
        <v>1</v>
      </c>
      <c r="AG51">
        <v>3</v>
      </c>
      <c r="AH51">
        <v>9</v>
      </c>
      <c r="AI51">
        <v>3</v>
      </c>
      <c r="AJ51">
        <v>1</v>
      </c>
      <c r="AM51">
        <v>0.18</v>
      </c>
      <c r="AQ51">
        <v>2</v>
      </c>
      <c r="AR51">
        <v>2</v>
      </c>
      <c r="AS51">
        <v>1</v>
      </c>
      <c r="AT51" s="4">
        <f>'pdf DetailxSch $$'!AT51</f>
        <v>0</v>
      </c>
      <c r="AU51" s="4">
        <f>'pdf DetailxSch $$'!AV51</f>
        <v>0</v>
      </c>
      <c r="AV51" s="4">
        <f>'pdf DetailxSch $$'!AW51</f>
        <v>173581</v>
      </c>
      <c r="AW51" s="4">
        <f>'pdf DetailxSch $$'!AX51</f>
        <v>2805</v>
      </c>
      <c r="AX51" s="4">
        <f>'pdf DetailxSch $$'!AY51</f>
        <v>0</v>
      </c>
      <c r="BA51">
        <v>1</v>
      </c>
      <c r="BF51" s="4">
        <f>'pdf DetailxSch $$'!BG51</f>
        <v>0</v>
      </c>
      <c r="BG51" s="4">
        <f>'pdf DetailxSch $$'!BH51</f>
        <v>0</v>
      </c>
      <c r="BH51" s="4">
        <f>'pdf DetailxSch $$'!BI51</f>
        <v>0</v>
      </c>
      <c r="BI51" s="4">
        <f>'pdf DetailxSch $$'!BJ51</f>
        <v>0</v>
      </c>
      <c r="BP51">
        <v>3</v>
      </c>
      <c r="BR51" s="4">
        <f>'pdf DetailxSch $$'!BS51</f>
        <v>23000</v>
      </c>
      <c r="BS51" s="4">
        <f>'pdf DetailxSch $$'!BT51</f>
        <v>0</v>
      </c>
      <c r="BT51" s="4">
        <f>'pdf DetailxSch $$'!BU51</f>
        <v>244046</v>
      </c>
      <c r="BU51" s="4">
        <f>'pdf DetailxSch $$'!BV51</f>
        <v>100000</v>
      </c>
      <c r="BW51" s="4">
        <f>'pdf DetailxSch $$'!BX51</f>
        <v>0</v>
      </c>
      <c r="BX51" s="4">
        <f>'pdf DetailxSch $$'!BY51</f>
        <v>4485</v>
      </c>
      <c r="BY51" s="4">
        <f>'pdf DetailxSch $$'!BZ51</f>
        <v>3579</v>
      </c>
      <c r="BZ51" s="4">
        <f>'pdf DetailxSch $$'!CA51</f>
        <v>3890</v>
      </c>
      <c r="CA51" s="4">
        <f>'pdf DetailxSch $$'!CB51</f>
        <v>3890</v>
      </c>
      <c r="CB51" s="4">
        <f>'pdf DetailxSch $$'!CC51</f>
        <v>4474</v>
      </c>
      <c r="CC51" s="4">
        <f>'pdf DetailxSch $$'!CD51</f>
        <v>7780</v>
      </c>
      <c r="CF51" s="4">
        <f>'pdf DetailxSch $$'!CG51</f>
        <v>0</v>
      </c>
      <c r="CG51" s="4">
        <f>'pdf DetailxSch $$'!CH51</f>
        <v>0</v>
      </c>
      <c r="CJ51" s="4">
        <f>'pdf DetailxSch $$'!CK51</f>
        <v>0</v>
      </c>
      <c r="CK51" s="4">
        <f>'pdf DetailxSch $$'!CL51</f>
        <v>0</v>
      </c>
      <c r="CL51" s="4">
        <f>'pdf DetailxSch $$'!CM51</f>
        <v>38900</v>
      </c>
      <c r="CM51" s="4">
        <f>'pdf DetailxSch $$'!CN51</f>
        <v>87318</v>
      </c>
      <c r="CN51" s="4">
        <f>'pdf DetailxSch $$'!CO51</f>
        <v>6382</v>
      </c>
      <c r="CO51" s="4">
        <f>'pdf DetailxSch $$'!CP51</f>
        <v>0</v>
      </c>
      <c r="CP51" s="4">
        <f>'pdf DetailxSch $$'!CQ51</f>
        <v>0</v>
      </c>
      <c r="CQ51" s="4">
        <f>'pdf DetailxSch $$'!CR51</f>
        <v>0</v>
      </c>
      <c r="CR51" s="4">
        <f>'pdf DetailxSch $$'!CS51</f>
        <v>0</v>
      </c>
      <c r="CT51" s="4">
        <f>'pdf DetailxSch $$'!CU51</f>
        <v>44525</v>
      </c>
      <c r="CU51" s="4">
        <f>'pdf DetailxSch $$'!CV51</f>
        <v>0</v>
      </c>
      <c r="CV51" s="4">
        <f>'pdf DetailxSch $$'!CW51</f>
        <v>0</v>
      </c>
      <c r="CW51" s="4">
        <f>'pdf DetailxSch $$'!CX51</f>
        <v>0</v>
      </c>
      <c r="CY51" s="4">
        <f>'pdf DetailxSch $$'!CZ51</f>
        <v>0</v>
      </c>
      <c r="CZ51" s="4">
        <f>'pdf DetailxSch $$'!DA51</f>
        <v>0</v>
      </c>
      <c r="DA51" s="4">
        <f>'pdf DetailxSch $$'!DB51</f>
        <v>0</v>
      </c>
      <c r="DB51" s="4">
        <f>'pdf DetailxSch $$'!DC51</f>
        <v>0</v>
      </c>
      <c r="DD51" s="4">
        <f>'pdf DetailxSch $$'!DE51</f>
        <v>5214</v>
      </c>
      <c r="DE51" s="52">
        <v>52.88</v>
      </c>
      <c r="DG51" s="82">
        <f>VLOOKUP(A51,'[2]FY21 FTE'!$A$2:$DT$118,124,FALSE)</f>
        <v>51.636363636363633</v>
      </c>
      <c r="DH51" s="83">
        <f t="shared" si="0"/>
        <v>1.2436363636363694</v>
      </c>
    </row>
    <row r="52" spans="1:113" x14ac:dyDescent="0.2">
      <c r="A52" s="7">
        <v>416</v>
      </c>
      <c r="B52" t="s">
        <v>66</v>
      </c>
      <c r="C52" t="s">
        <v>355</v>
      </c>
      <c r="D52">
        <v>8</v>
      </c>
      <c r="E52" s="10">
        <v>371</v>
      </c>
      <c r="F52" s="9">
        <v>0.79500000000000004</v>
      </c>
      <c r="G52">
        <v>295</v>
      </c>
      <c r="H52">
        <v>1</v>
      </c>
      <c r="I52">
        <v>1</v>
      </c>
      <c r="J52">
        <v>1.2</v>
      </c>
      <c r="K52">
        <v>1</v>
      </c>
      <c r="M52">
        <v>1</v>
      </c>
      <c r="N52">
        <v>1</v>
      </c>
      <c r="Q52">
        <v>1</v>
      </c>
      <c r="S52">
        <v>1</v>
      </c>
      <c r="T52">
        <v>1</v>
      </c>
      <c r="U52">
        <v>4</v>
      </c>
      <c r="V52">
        <v>1</v>
      </c>
      <c r="AD52">
        <v>16.8</v>
      </c>
      <c r="AF52">
        <v>1</v>
      </c>
      <c r="AG52">
        <v>2</v>
      </c>
      <c r="AH52">
        <v>10</v>
      </c>
      <c r="AI52">
        <v>6</v>
      </c>
      <c r="AM52">
        <v>0.09</v>
      </c>
      <c r="AT52" s="4">
        <f>'pdf DetailxSch $$'!AT52</f>
        <v>0</v>
      </c>
      <c r="AU52" s="4">
        <f>'pdf DetailxSch $$'!AV52</f>
        <v>0</v>
      </c>
      <c r="AV52" s="4">
        <f>'pdf DetailxSch $$'!AW52</f>
        <v>165549</v>
      </c>
      <c r="AW52" s="4">
        <f>'pdf DetailxSch $$'!AX52</f>
        <v>2675</v>
      </c>
      <c r="AX52" s="4">
        <f>'pdf DetailxSch $$'!AY52</f>
        <v>0</v>
      </c>
      <c r="AZ52">
        <v>1</v>
      </c>
      <c r="BA52">
        <v>1</v>
      </c>
      <c r="BF52" s="4">
        <f>'pdf DetailxSch $$'!BG52</f>
        <v>0</v>
      </c>
      <c r="BG52" s="4">
        <f>'pdf DetailxSch $$'!BH52</f>
        <v>0</v>
      </c>
      <c r="BH52" s="4">
        <f>'pdf DetailxSch $$'!BI52</f>
        <v>0</v>
      </c>
      <c r="BI52" s="4">
        <f>'pdf DetailxSch $$'!BJ52</f>
        <v>0</v>
      </c>
      <c r="BP52">
        <v>3</v>
      </c>
      <c r="BR52" s="4">
        <f>'pdf DetailxSch $$'!BS52</f>
        <v>23000</v>
      </c>
      <c r="BS52" s="4">
        <f>'pdf DetailxSch $$'!BT52</f>
        <v>5000</v>
      </c>
      <c r="BT52" s="4">
        <f>'pdf DetailxSch $$'!BU52</f>
        <v>244046</v>
      </c>
      <c r="BU52" s="4">
        <f>'pdf DetailxSch $$'!BV52</f>
        <v>100000</v>
      </c>
      <c r="BW52" s="4">
        <f>'pdf DetailxSch $$'!BX52</f>
        <v>0</v>
      </c>
      <c r="BX52" s="4">
        <f>'pdf DetailxSch $$'!BY52</f>
        <v>11844</v>
      </c>
      <c r="BY52" s="4">
        <f>'pdf DetailxSch $$'!BZ52</f>
        <v>3413</v>
      </c>
      <c r="BZ52" s="4">
        <f>'pdf DetailxSch $$'!CA52</f>
        <v>3710</v>
      </c>
      <c r="CA52" s="4">
        <f>'pdf DetailxSch $$'!CB52</f>
        <v>3710</v>
      </c>
      <c r="CB52" s="4">
        <f>'pdf DetailxSch $$'!CC52</f>
        <v>4267</v>
      </c>
      <c r="CC52" s="4">
        <f>'pdf DetailxSch $$'!CD52</f>
        <v>7420</v>
      </c>
      <c r="CF52" s="4">
        <f>'pdf DetailxSch $$'!CG52</f>
        <v>0</v>
      </c>
      <c r="CG52" s="4">
        <f>'pdf DetailxSch $$'!CH52</f>
        <v>0</v>
      </c>
      <c r="CJ52" s="4">
        <f>'pdf DetailxSch $$'!CK52</f>
        <v>0</v>
      </c>
      <c r="CK52" s="4">
        <f>'pdf DetailxSch $$'!CL52</f>
        <v>0</v>
      </c>
      <c r="CL52" s="4">
        <f>'pdf DetailxSch $$'!CM52</f>
        <v>37100</v>
      </c>
      <c r="CM52" s="4">
        <f>'pdf DetailxSch $$'!CN52</f>
        <v>89941</v>
      </c>
      <c r="CN52" s="4">
        <f>'pdf DetailxSch $$'!CO52</f>
        <v>6695</v>
      </c>
      <c r="CO52" s="4">
        <f>'pdf DetailxSch $$'!CP52</f>
        <v>0</v>
      </c>
      <c r="CP52" s="4">
        <f>'pdf DetailxSch $$'!CQ52</f>
        <v>0</v>
      </c>
      <c r="CQ52" s="4">
        <f>'pdf DetailxSch $$'!CR52</f>
        <v>0</v>
      </c>
      <c r="CR52" s="4">
        <f>'pdf DetailxSch $$'!CS52</f>
        <v>0</v>
      </c>
      <c r="CT52" s="4">
        <f>'pdf DetailxSch $$'!CU52</f>
        <v>53250</v>
      </c>
      <c r="CU52" s="4">
        <f>'pdf DetailxSch $$'!CV52</f>
        <v>0</v>
      </c>
      <c r="CV52" s="4">
        <f>'pdf DetailxSch $$'!CW52</f>
        <v>0</v>
      </c>
      <c r="CW52" s="4">
        <f>'pdf DetailxSch $$'!CX52</f>
        <v>0</v>
      </c>
      <c r="CY52" s="4">
        <f>'pdf DetailxSch $$'!CZ52</f>
        <v>0</v>
      </c>
      <c r="CZ52" s="4">
        <f>'pdf DetailxSch $$'!DA52</f>
        <v>0</v>
      </c>
      <c r="DA52" s="4">
        <f>'pdf DetailxSch $$'!DB52</f>
        <v>0</v>
      </c>
      <c r="DB52" s="4">
        <f>'pdf DetailxSch $$'!DC52</f>
        <v>0</v>
      </c>
      <c r="DD52" s="4">
        <f>'pdf DetailxSch $$'!DE52</f>
        <v>113</v>
      </c>
      <c r="DE52" s="52">
        <v>51.89</v>
      </c>
      <c r="DG52" s="82">
        <f>VLOOKUP(A52,'[2]FY21 FTE'!$A$2:$DT$118,124,FALSE)</f>
        <v>50.436364085069805</v>
      </c>
      <c r="DH52" s="83">
        <f t="shared" si="0"/>
        <v>1.4536359149301958</v>
      </c>
    </row>
    <row r="53" spans="1:113" x14ac:dyDescent="0.2">
      <c r="A53" s="7">
        <v>421</v>
      </c>
      <c r="B53" t="s">
        <v>67</v>
      </c>
      <c r="C53" t="s">
        <v>355</v>
      </c>
      <c r="D53">
        <v>7</v>
      </c>
      <c r="E53" s="10">
        <v>450</v>
      </c>
      <c r="F53" s="9">
        <v>0.69799999999999995</v>
      </c>
      <c r="G53">
        <v>314</v>
      </c>
      <c r="H53">
        <v>1</v>
      </c>
      <c r="I53">
        <v>1</v>
      </c>
      <c r="J53">
        <v>1.5</v>
      </c>
      <c r="K53">
        <v>1.1000000000000001</v>
      </c>
      <c r="M53">
        <v>1</v>
      </c>
      <c r="N53">
        <v>1</v>
      </c>
      <c r="O53">
        <v>1.1000000000000001</v>
      </c>
      <c r="Q53">
        <v>1</v>
      </c>
      <c r="S53">
        <v>1</v>
      </c>
      <c r="T53">
        <v>1</v>
      </c>
      <c r="U53">
        <v>3</v>
      </c>
      <c r="V53">
        <v>1</v>
      </c>
      <c r="AD53">
        <v>20.399999999999999</v>
      </c>
      <c r="AF53">
        <v>1</v>
      </c>
      <c r="AG53">
        <v>4</v>
      </c>
      <c r="AH53">
        <v>11</v>
      </c>
      <c r="AI53">
        <v>4</v>
      </c>
      <c r="AJ53">
        <v>2</v>
      </c>
      <c r="AL53">
        <v>1</v>
      </c>
      <c r="AT53" s="4">
        <f>'pdf DetailxSch $$'!AT53</f>
        <v>0</v>
      </c>
      <c r="AU53" s="4">
        <f>'pdf DetailxSch $$'!AV53</f>
        <v>0</v>
      </c>
      <c r="AV53" s="4">
        <f>'pdf DetailxSch $$'!AW53</f>
        <v>200801</v>
      </c>
      <c r="AW53" s="4">
        <f>'pdf DetailxSch $$'!AX53</f>
        <v>3244</v>
      </c>
      <c r="AX53" s="4">
        <f>'pdf DetailxSch $$'!AY53</f>
        <v>0</v>
      </c>
      <c r="AZ53">
        <v>1</v>
      </c>
      <c r="BA53">
        <v>1</v>
      </c>
      <c r="BF53" s="4">
        <f>'pdf DetailxSch $$'!BG53</f>
        <v>0</v>
      </c>
      <c r="BG53" s="4">
        <f>'pdf DetailxSch $$'!BH53</f>
        <v>0</v>
      </c>
      <c r="BH53" s="4">
        <f>'pdf DetailxSch $$'!BI53</f>
        <v>0</v>
      </c>
      <c r="BI53" s="4">
        <f>'pdf DetailxSch $$'!BJ53</f>
        <v>0</v>
      </c>
      <c r="BP53">
        <v>3</v>
      </c>
      <c r="BR53" s="4">
        <f>'pdf DetailxSch $$'!BS53</f>
        <v>23000</v>
      </c>
      <c r="BS53" s="4">
        <f>'pdf DetailxSch $$'!BT53</f>
        <v>0</v>
      </c>
      <c r="BT53" s="4">
        <f>'pdf DetailxSch $$'!BU53</f>
        <v>367239</v>
      </c>
      <c r="BU53" s="4">
        <f>'pdf DetailxSch $$'!BV53</f>
        <v>100000</v>
      </c>
      <c r="BW53" s="4">
        <f>'pdf DetailxSch $$'!BX53</f>
        <v>0</v>
      </c>
      <c r="BX53" s="4">
        <f>'pdf DetailxSch $$'!BY53</f>
        <v>6279</v>
      </c>
      <c r="BY53" s="4">
        <f>'pdf DetailxSch $$'!BZ53</f>
        <v>4140</v>
      </c>
      <c r="BZ53" s="4">
        <f>'pdf DetailxSch $$'!CA53</f>
        <v>4500</v>
      </c>
      <c r="CA53" s="4">
        <f>'pdf DetailxSch $$'!CB53</f>
        <v>4500</v>
      </c>
      <c r="CB53" s="4">
        <f>'pdf DetailxSch $$'!CC53</f>
        <v>5175</v>
      </c>
      <c r="CC53" s="4">
        <f>'pdf DetailxSch $$'!CD53</f>
        <v>9000</v>
      </c>
      <c r="CF53" s="4">
        <f>'pdf DetailxSch $$'!CG53</f>
        <v>0</v>
      </c>
      <c r="CG53" s="4">
        <f>'pdf DetailxSch $$'!CH53</f>
        <v>0</v>
      </c>
      <c r="CJ53" s="4">
        <f>'pdf DetailxSch $$'!CK53</f>
        <v>0</v>
      </c>
      <c r="CK53" s="4">
        <f>'pdf DetailxSch $$'!CL53</f>
        <v>0</v>
      </c>
      <c r="CL53" s="4">
        <f>'pdf DetailxSch $$'!CM53</f>
        <v>45000</v>
      </c>
      <c r="CM53" s="4">
        <f>'pdf DetailxSch $$'!CN53</f>
        <v>105134</v>
      </c>
      <c r="CN53" s="4">
        <f>'pdf DetailxSch $$'!CO53</f>
        <v>6050</v>
      </c>
      <c r="CO53" s="4">
        <f>'pdf DetailxSch $$'!CP53</f>
        <v>0</v>
      </c>
      <c r="CP53" s="4">
        <f>'pdf DetailxSch $$'!CQ53</f>
        <v>0</v>
      </c>
      <c r="CQ53" s="4">
        <f>'pdf DetailxSch $$'!CR53</f>
        <v>0</v>
      </c>
      <c r="CR53" s="4">
        <f>'pdf DetailxSch $$'!CS53</f>
        <v>0</v>
      </c>
      <c r="CT53" s="4">
        <f>'pdf DetailxSch $$'!CU53</f>
        <v>94500</v>
      </c>
      <c r="CU53" s="4">
        <f>'pdf DetailxSch $$'!CV53</f>
        <v>0</v>
      </c>
      <c r="CV53" s="4">
        <f>'pdf DetailxSch $$'!CW53</f>
        <v>306016</v>
      </c>
      <c r="CW53" s="4">
        <f>'pdf DetailxSch $$'!CX53</f>
        <v>112569</v>
      </c>
      <c r="CY53" s="4">
        <f>'pdf DetailxSch $$'!CZ53</f>
        <v>0</v>
      </c>
      <c r="CZ53" s="4">
        <f>'pdf DetailxSch $$'!DA53</f>
        <v>0</v>
      </c>
      <c r="DA53" s="4">
        <f>'pdf DetailxSch $$'!DB53</f>
        <v>0</v>
      </c>
      <c r="DB53" s="4">
        <f>'pdf DetailxSch $$'!DC53</f>
        <v>0</v>
      </c>
      <c r="DD53" s="4">
        <f>'pdf DetailxSch $$'!DE53</f>
        <v>117579</v>
      </c>
      <c r="DE53" s="52">
        <v>59.599999999999994</v>
      </c>
      <c r="DG53" s="82">
        <f>VLOOKUP(A53,'[2]FY21 FTE'!$A$2:$DT$118,124,FALSE)</f>
        <v>68.500000448706174</v>
      </c>
      <c r="DH53" s="83">
        <f t="shared" si="0"/>
        <v>-8.9000004487061801</v>
      </c>
    </row>
    <row r="54" spans="1:113" x14ac:dyDescent="0.2">
      <c r="A54" s="7">
        <v>257</v>
      </c>
      <c r="B54" t="s">
        <v>68</v>
      </c>
      <c r="C54" t="s">
        <v>351</v>
      </c>
      <c r="D54">
        <v>8</v>
      </c>
      <c r="E54" s="10">
        <v>336</v>
      </c>
      <c r="F54" s="9">
        <v>0.78</v>
      </c>
      <c r="G54">
        <v>262</v>
      </c>
      <c r="H54">
        <v>1</v>
      </c>
      <c r="I54">
        <v>1</v>
      </c>
      <c r="J54">
        <v>0.8</v>
      </c>
      <c r="M54">
        <v>1</v>
      </c>
      <c r="N54">
        <v>1</v>
      </c>
      <c r="S54">
        <v>1</v>
      </c>
      <c r="T54">
        <v>1</v>
      </c>
      <c r="U54">
        <v>2</v>
      </c>
      <c r="V54">
        <v>1</v>
      </c>
      <c r="W54">
        <f>4.5-X54</f>
        <v>3</v>
      </c>
      <c r="X54">
        <v>1.5</v>
      </c>
      <c r="Y54">
        <v>1</v>
      </c>
      <c r="Z54">
        <v>2</v>
      </c>
      <c r="AA54">
        <v>2</v>
      </c>
      <c r="AB54">
        <v>5</v>
      </c>
      <c r="AC54">
        <v>3</v>
      </c>
      <c r="AD54">
        <v>14</v>
      </c>
      <c r="AF54">
        <v>1</v>
      </c>
      <c r="AG54">
        <v>1</v>
      </c>
      <c r="AH54">
        <v>4</v>
      </c>
      <c r="AM54">
        <v>0.36</v>
      </c>
      <c r="AQ54">
        <v>4</v>
      </c>
      <c r="AR54">
        <v>4</v>
      </c>
      <c r="AS54">
        <v>1</v>
      </c>
      <c r="AT54" s="4">
        <f>'pdf DetailxSch $$'!AT54</f>
        <v>0</v>
      </c>
      <c r="AU54" s="4">
        <f>'pdf DetailxSch $$'!AV54</f>
        <v>0</v>
      </c>
      <c r="AV54" s="4">
        <f>'pdf DetailxSch $$'!AW54</f>
        <v>149931</v>
      </c>
      <c r="AW54" s="4">
        <f>'pdf DetailxSch $$'!AX54</f>
        <v>2422</v>
      </c>
      <c r="AX54" s="4">
        <f>'pdf DetailxSch $$'!AY54</f>
        <v>0</v>
      </c>
      <c r="BF54" s="4">
        <f>'pdf DetailxSch $$'!BG54</f>
        <v>0</v>
      </c>
      <c r="BG54" s="4">
        <f>'pdf DetailxSch $$'!BH54</f>
        <v>0</v>
      </c>
      <c r="BH54" s="4">
        <f>'pdf DetailxSch $$'!BI54</f>
        <v>0</v>
      </c>
      <c r="BI54" s="4">
        <f>'pdf DetailxSch $$'!BJ54</f>
        <v>0</v>
      </c>
      <c r="BR54" s="4">
        <f>'pdf DetailxSch $$'!BS54</f>
        <v>0</v>
      </c>
      <c r="BS54" s="4">
        <f>'pdf DetailxSch $$'!BT54</f>
        <v>0</v>
      </c>
      <c r="BT54" s="4">
        <f>'pdf DetailxSch $$'!BU54</f>
        <v>55922</v>
      </c>
      <c r="BU54" s="4">
        <f>'pdf DetailxSch $$'!BV54</f>
        <v>0</v>
      </c>
      <c r="BW54" s="4">
        <f>'pdf DetailxSch $$'!BX54</f>
        <v>0</v>
      </c>
      <c r="BX54" s="4">
        <f>'pdf DetailxSch $$'!BY54</f>
        <v>10526</v>
      </c>
      <c r="BY54" s="4">
        <f>'pdf DetailxSch $$'!BZ54</f>
        <v>1932</v>
      </c>
      <c r="BZ54" s="4">
        <f>'pdf DetailxSch $$'!CA54</f>
        <v>1680</v>
      </c>
      <c r="CA54" s="4">
        <f>'pdf DetailxSch $$'!CB54</f>
        <v>1680</v>
      </c>
      <c r="CB54" s="4">
        <f>'pdf DetailxSch $$'!CC54</f>
        <v>1932</v>
      </c>
      <c r="CC54" s="4">
        <f>'pdf DetailxSch $$'!CD54</f>
        <v>6720</v>
      </c>
      <c r="CF54" s="4">
        <f>'pdf DetailxSch $$'!CG54</f>
        <v>0</v>
      </c>
      <c r="CG54" s="4">
        <f>'pdf DetailxSch $$'!CH54</f>
        <v>0</v>
      </c>
      <c r="CJ54" s="4">
        <f>'pdf DetailxSch $$'!CK54</f>
        <v>0</v>
      </c>
      <c r="CK54" s="4">
        <f>'pdf DetailxSch $$'!CL54</f>
        <v>0</v>
      </c>
      <c r="CL54" s="4">
        <f>'pdf DetailxSch $$'!CM54</f>
        <v>33600</v>
      </c>
      <c r="CM54" s="4">
        <f>'pdf DetailxSch $$'!CN54</f>
        <v>74150</v>
      </c>
      <c r="CN54" s="4">
        <f>'pdf DetailxSch $$'!CO54</f>
        <v>7020</v>
      </c>
      <c r="CO54" s="4">
        <f>'pdf DetailxSch $$'!CP54</f>
        <v>0</v>
      </c>
      <c r="CP54" s="4">
        <f>'pdf DetailxSch $$'!CQ54</f>
        <v>0</v>
      </c>
      <c r="CQ54" s="4">
        <f>'pdf DetailxSch $$'!CR54</f>
        <v>13859</v>
      </c>
      <c r="CR54" s="4">
        <f>'pdf DetailxSch $$'!CS54</f>
        <v>0</v>
      </c>
      <c r="CT54" s="4">
        <f>'pdf DetailxSch $$'!CU54</f>
        <v>14575</v>
      </c>
      <c r="CU54" s="4">
        <f>'pdf DetailxSch $$'!CV54</f>
        <v>0</v>
      </c>
      <c r="CV54" s="4">
        <f>'pdf DetailxSch $$'!CW54</f>
        <v>0</v>
      </c>
      <c r="CW54" s="4">
        <f>'pdf DetailxSch $$'!CX54</f>
        <v>0</v>
      </c>
      <c r="CY54" s="4">
        <f>'pdf DetailxSch $$'!CZ54</f>
        <v>0</v>
      </c>
      <c r="CZ54" s="4">
        <f>'pdf DetailxSch $$'!DA54</f>
        <v>0</v>
      </c>
      <c r="DA54" s="4">
        <f>'pdf DetailxSch $$'!DB54</f>
        <v>0</v>
      </c>
      <c r="DB54" s="4">
        <f>'pdf DetailxSch $$'!DC54</f>
        <v>0</v>
      </c>
      <c r="DD54" s="4">
        <f>'pdf DetailxSch $$'!DE54</f>
        <v>418</v>
      </c>
      <c r="DE54" s="52">
        <v>53.86</v>
      </c>
      <c r="DG54" s="82">
        <f>VLOOKUP(A54,'[2]FY21 FTE'!$A$2:$DT$118,124,FALSE)</f>
        <v>54.4</v>
      </c>
      <c r="DH54" s="83">
        <f t="shared" si="0"/>
        <v>-0.53999999999999915</v>
      </c>
      <c r="DI54" s="13"/>
    </row>
    <row r="55" spans="1:113" x14ac:dyDescent="0.2">
      <c r="A55" s="7">
        <v>272</v>
      </c>
      <c r="B55" t="s">
        <v>69</v>
      </c>
      <c r="C55" t="s">
        <v>351</v>
      </c>
      <c r="D55">
        <v>3</v>
      </c>
      <c r="E55" s="10">
        <v>360</v>
      </c>
      <c r="F55" s="9">
        <v>1.7000000000000001E-2</v>
      </c>
      <c r="G55">
        <v>6</v>
      </c>
      <c r="H55">
        <v>1</v>
      </c>
      <c r="I55">
        <v>1</v>
      </c>
      <c r="J55">
        <v>0.9</v>
      </c>
      <c r="M55">
        <v>1</v>
      </c>
      <c r="N55">
        <v>1</v>
      </c>
      <c r="S55">
        <v>1</v>
      </c>
      <c r="T55">
        <v>1</v>
      </c>
      <c r="U55">
        <v>2</v>
      </c>
      <c r="V55">
        <v>1</v>
      </c>
      <c r="W55">
        <v>3</v>
      </c>
      <c r="AA55">
        <v>2</v>
      </c>
      <c r="AB55">
        <v>2</v>
      </c>
      <c r="AC55">
        <v>3</v>
      </c>
      <c r="AD55">
        <v>17</v>
      </c>
      <c r="AF55">
        <v>1</v>
      </c>
      <c r="AG55">
        <v>1</v>
      </c>
      <c r="AH55">
        <v>3</v>
      </c>
      <c r="AL55">
        <v>1</v>
      </c>
      <c r="AT55" s="4">
        <f>'pdf DetailxSch $$'!AT55</f>
        <v>0</v>
      </c>
      <c r="AU55" s="4">
        <f>'pdf DetailxSch $$'!AV55</f>
        <v>0</v>
      </c>
      <c r="AV55" s="4">
        <f>'pdf DetailxSch $$'!AW55</f>
        <v>0</v>
      </c>
      <c r="AW55" s="4">
        <f>'pdf DetailxSch $$'!AX55</f>
        <v>0</v>
      </c>
      <c r="AX55" s="4">
        <f>'pdf DetailxSch $$'!AY55</f>
        <v>9000</v>
      </c>
      <c r="BF55" s="4">
        <f>'pdf DetailxSch $$'!BG55</f>
        <v>0</v>
      </c>
      <c r="BG55" s="4">
        <f>'pdf DetailxSch $$'!BH55</f>
        <v>0</v>
      </c>
      <c r="BH55" s="4">
        <f>'pdf DetailxSch $$'!BI55</f>
        <v>0</v>
      </c>
      <c r="BI55" s="4">
        <f>'pdf DetailxSch $$'!BJ55</f>
        <v>0</v>
      </c>
      <c r="BR55" s="4">
        <f>'pdf DetailxSch $$'!BS55</f>
        <v>0</v>
      </c>
      <c r="BS55" s="4">
        <f>'pdf DetailxSch $$'!BT55</f>
        <v>0</v>
      </c>
      <c r="BT55" s="4">
        <f>'pdf DetailxSch $$'!BU55</f>
        <v>55922</v>
      </c>
      <c r="BU55" s="4">
        <f>'pdf DetailxSch $$'!BV55</f>
        <v>0</v>
      </c>
      <c r="BW55" s="4">
        <f>'pdf DetailxSch $$'!BX55</f>
        <v>0</v>
      </c>
      <c r="BX55" s="4">
        <f>'pdf DetailxSch $$'!BY55</f>
        <v>0</v>
      </c>
      <c r="BY55" s="4">
        <f>'pdf DetailxSch $$'!BZ55</f>
        <v>2070</v>
      </c>
      <c r="BZ55" s="4">
        <f>'pdf DetailxSch $$'!CA55</f>
        <v>1800</v>
      </c>
      <c r="CA55" s="4">
        <f>'pdf DetailxSch $$'!CB55</f>
        <v>1800</v>
      </c>
      <c r="CB55" s="4">
        <f>'pdf DetailxSch $$'!CC55</f>
        <v>2070</v>
      </c>
      <c r="CC55" s="4">
        <f>'pdf DetailxSch $$'!CD55</f>
        <v>7200</v>
      </c>
      <c r="CF55" s="4">
        <f>'pdf DetailxSch $$'!CG55</f>
        <v>0</v>
      </c>
      <c r="CG55" s="4">
        <f>'pdf DetailxSch $$'!CH55</f>
        <v>0</v>
      </c>
      <c r="CJ55" s="4">
        <f>'pdf DetailxSch $$'!CK55</f>
        <v>0</v>
      </c>
      <c r="CK55" s="4">
        <f>'pdf DetailxSch $$'!CL55</f>
        <v>0</v>
      </c>
      <c r="CL55" s="4">
        <f>'pdf DetailxSch $$'!CM55</f>
        <v>36000</v>
      </c>
      <c r="CM55" s="4">
        <f>'pdf DetailxSch $$'!CN55</f>
        <v>69214</v>
      </c>
      <c r="CN55" s="4">
        <f>'pdf DetailxSch $$'!CO55</f>
        <v>4539</v>
      </c>
      <c r="CO55" s="4">
        <f>'pdf DetailxSch $$'!CP55</f>
        <v>0</v>
      </c>
      <c r="CP55" s="4">
        <f>'pdf DetailxSch $$'!CQ55</f>
        <v>0</v>
      </c>
      <c r="CQ55" s="4">
        <f>'pdf DetailxSch $$'!CR55</f>
        <v>0</v>
      </c>
      <c r="CR55" s="4">
        <f>'pdf DetailxSch $$'!CS55</f>
        <v>0</v>
      </c>
      <c r="CT55" s="4">
        <f>'pdf DetailxSch $$'!CU55</f>
        <v>2625</v>
      </c>
      <c r="CU55" s="4">
        <f>'pdf DetailxSch $$'!CV55</f>
        <v>0</v>
      </c>
      <c r="CV55" s="4">
        <f>'pdf DetailxSch $$'!CW55</f>
        <v>0</v>
      </c>
      <c r="CW55" s="4">
        <f>'pdf DetailxSch $$'!CX55</f>
        <v>0</v>
      </c>
      <c r="CY55" s="4">
        <f>'pdf DetailxSch $$'!CZ55</f>
        <v>0</v>
      </c>
      <c r="CZ55" s="4">
        <f>'pdf DetailxSch $$'!DA55</f>
        <v>0</v>
      </c>
      <c r="DA55" s="4">
        <f>'pdf DetailxSch $$'!DB55</f>
        <v>0</v>
      </c>
      <c r="DB55" s="4">
        <f>'pdf DetailxSch $$'!DC55</f>
        <v>0</v>
      </c>
      <c r="DD55" s="4">
        <f>'pdf DetailxSch $$'!DE55</f>
        <v>8</v>
      </c>
      <c r="DE55" s="52">
        <v>40</v>
      </c>
      <c r="DG55" s="82">
        <f>VLOOKUP(A55,'[2]FY21 FTE'!$A$2:$DT$118,124,FALSE)</f>
        <v>41.4</v>
      </c>
      <c r="DH55" s="83">
        <f t="shared" si="0"/>
        <v>-1.3999999999999986</v>
      </c>
    </row>
    <row r="56" spans="1:113" x14ac:dyDescent="0.2">
      <c r="A56" s="7">
        <v>259</v>
      </c>
      <c r="B56" t="s">
        <v>70</v>
      </c>
      <c r="C56" t="s">
        <v>351</v>
      </c>
      <c r="D56">
        <v>7</v>
      </c>
      <c r="E56" s="10">
        <v>398</v>
      </c>
      <c r="F56" s="9">
        <v>0.72399999999999998</v>
      </c>
      <c r="G56">
        <v>288</v>
      </c>
      <c r="H56">
        <v>1</v>
      </c>
      <c r="I56">
        <v>1</v>
      </c>
      <c r="J56">
        <v>1</v>
      </c>
      <c r="M56">
        <v>1</v>
      </c>
      <c r="N56">
        <v>1</v>
      </c>
      <c r="S56">
        <v>1</v>
      </c>
      <c r="T56">
        <v>1</v>
      </c>
      <c r="U56">
        <v>2</v>
      </c>
      <c r="V56">
        <v>1</v>
      </c>
      <c r="W56">
        <v>3</v>
      </c>
      <c r="Y56">
        <v>2</v>
      </c>
      <c r="Z56">
        <v>1</v>
      </c>
      <c r="AA56">
        <v>2</v>
      </c>
      <c r="AB56">
        <v>5</v>
      </c>
      <c r="AC56">
        <v>2</v>
      </c>
      <c r="AD56">
        <v>17</v>
      </c>
      <c r="AF56">
        <v>1</v>
      </c>
      <c r="AG56">
        <v>2</v>
      </c>
      <c r="AH56">
        <v>4</v>
      </c>
      <c r="AM56">
        <v>0.14000000000000001</v>
      </c>
      <c r="AQ56">
        <v>5</v>
      </c>
      <c r="AR56">
        <v>5</v>
      </c>
      <c r="AS56">
        <v>1</v>
      </c>
      <c r="AT56" s="4">
        <f>'pdf DetailxSch $$'!AT56</f>
        <v>0</v>
      </c>
      <c r="AU56" s="4">
        <f>'pdf DetailxSch $$'!AV56</f>
        <v>0</v>
      </c>
      <c r="AV56" s="4">
        <f>'pdf DetailxSch $$'!AW56</f>
        <v>177597</v>
      </c>
      <c r="AW56" s="4">
        <f>'pdf DetailxSch $$'!AX56</f>
        <v>2869</v>
      </c>
      <c r="AX56" s="4">
        <f>'pdf DetailxSch $$'!AY56</f>
        <v>0</v>
      </c>
      <c r="BF56" s="4">
        <f>'pdf DetailxSch $$'!BG56</f>
        <v>0</v>
      </c>
      <c r="BG56" s="4">
        <f>'pdf DetailxSch $$'!BH56</f>
        <v>0</v>
      </c>
      <c r="BH56" s="4">
        <f>'pdf DetailxSch $$'!BI56</f>
        <v>0</v>
      </c>
      <c r="BI56" s="4">
        <f>'pdf DetailxSch $$'!BJ56</f>
        <v>0</v>
      </c>
      <c r="BR56" s="4">
        <f>'pdf DetailxSch $$'!BS56</f>
        <v>0</v>
      </c>
      <c r="BS56" s="4">
        <f>'pdf DetailxSch $$'!BT56</f>
        <v>0</v>
      </c>
      <c r="BT56" s="4">
        <f>'pdf DetailxSch $$'!BU56</f>
        <v>111844</v>
      </c>
      <c r="BU56" s="4">
        <f>'pdf DetailxSch $$'!BV56</f>
        <v>0</v>
      </c>
      <c r="BW56" s="4">
        <f>'pdf DetailxSch $$'!BX56</f>
        <v>0</v>
      </c>
      <c r="BX56" s="4">
        <f>'pdf DetailxSch $$'!BY56</f>
        <v>5788</v>
      </c>
      <c r="BY56" s="4">
        <f>'pdf DetailxSch $$'!BZ56</f>
        <v>2289</v>
      </c>
      <c r="BZ56" s="4">
        <f>'pdf DetailxSch $$'!CA56</f>
        <v>1990</v>
      </c>
      <c r="CA56" s="4">
        <f>'pdf DetailxSch $$'!CB56</f>
        <v>1990</v>
      </c>
      <c r="CB56" s="4">
        <f>'pdf DetailxSch $$'!CC56</f>
        <v>2289</v>
      </c>
      <c r="CC56" s="4">
        <f>'pdf DetailxSch $$'!CD56</f>
        <v>7960</v>
      </c>
      <c r="CF56" s="4">
        <f>'pdf DetailxSch $$'!CG56</f>
        <v>0</v>
      </c>
      <c r="CG56" s="4">
        <f>'pdf DetailxSch $$'!CH56</f>
        <v>0</v>
      </c>
      <c r="CJ56" s="4">
        <f>'pdf DetailxSch $$'!CK56</f>
        <v>0</v>
      </c>
      <c r="CK56" s="4">
        <f>'pdf DetailxSch $$'!CL56</f>
        <v>0</v>
      </c>
      <c r="CL56" s="4">
        <f>'pdf DetailxSch $$'!CM56</f>
        <v>39800</v>
      </c>
      <c r="CM56" s="4">
        <f>'pdf DetailxSch $$'!CN56</f>
        <v>78170</v>
      </c>
      <c r="CN56" s="4">
        <f>'pdf DetailxSch $$'!CO56</f>
        <v>6144</v>
      </c>
      <c r="CO56" s="4">
        <f>'pdf DetailxSch $$'!CP56</f>
        <v>0</v>
      </c>
      <c r="CP56" s="4">
        <f>'pdf DetailxSch $$'!CQ56</f>
        <v>0</v>
      </c>
      <c r="CQ56" s="4">
        <f>'pdf DetailxSch $$'!CR56</f>
        <v>0</v>
      </c>
      <c r="CR56" s="4">
        <f>'pdf DetailxSch $$'!CS56</f>
        <v>0</v>
      </c>
      <c r="CT56" s="4">
        <f>'pdf DetailxSch $$'!CU56</f>
        <v>24700</v>
      </c>
      <c r="CU56" s="4">
        <f>'pdf DetailxSch $$'!CV56</f>
        <v>0</v>
      </c>
      <c r="CV56" s="4">
        <f>'pdf DetailxSch $$'!CW56</f>
        <v>65306</v>
      </c>
      <c r="CW56" s="4">
        <f>'pdf DetailxSch $$'!CX56</f>
        <v>112569</v>
      </c>
      <c r="CY56" s="4">
        <f>'pdf DetailxSch $$'!CZ56</f>
        <v>0</v>
      </c>
      <c r="CZ56" s="4">
        <f>'pdf DetailxSch $$'!DA56</f>
        <v>0</v>
      </c>
      <c r="DA56" s="4">
        <f>'pdf DetailxSch $$'!DB56</f>
        <v>0</v>
      </c>
      <c r="DB56" s="4">
        <f>'pdf DetailxSch $$'!DC56</f>
        <v>0</v>
      </c>
      <c r="DD56" s="4">
        <f>'pdf DetailxSch $$'!DE56</f>
        <v>112165</v>
      </c>
      <c r="DE56" s="52">
        <v>57.14</v>
      </c>
      <c r="DG56" s="82">
        <f>VLOOKUP(A56,'[2]FY21 FTE'!$A$2:$DT$118,124,FALSE)</f>
        <v>56.836363636363636</v>
      </c>
      <c r="DH56" s="83">
        <f t="shared" si="0"/>
        <v>0.30363636363636459</v>
      </c>
    </row>
    <row r="57" spans="1:113" x14ac:dyDescent="0.2">
      <c r="A57" s="7">
        <v>344</v>
      </c>
      <c r="B57" t="s">
        <v>71</v>
      </c>
      <c r="C57" t="s">
        <v>351</v>
      </c>
      <c r="D57">
        <v>8</v>
      </c>
      <c r="E57" s="10">
        <v>270</v>
      </c>
      <c r="F57" s="9">
        <v>0.79600000000000004</v>
      </c>
      <c r="G57">
        <v>215</v>
      </c>
      <c r="H57">
        <v>1</v>
      </c>
      <c r="I57">
        <v>1</v>
      </c>
      <c r="M57">
        <v>0.5</v>
      </c>
      <c r="N57">
        <v>1</v>
      </c>
      <c r="S57">
        <v>1</v>
      </c>
      <c r="T57">
        <v>1</v>
      </c>
      <c r="U57">
        <v>1</v>
      </c>
      <c r="V57">
        <v>0.5</v>
      </c>
      <c r="W57">
        <v>3</v>
      </c>
      <c r="Y57">
        <v>2</v>
      </c>
      <c r="AA57">
        <v>3</v>
      </c>
      <c r="AB57">
        <v>5</v>
      </c>
      <c r="AC57">
        <v>2</v>
      </c>
      <c r="AD57">
        <v>12</v>
      </c>
      <c r="AF57">
        <v>1</v>
      </c>
      <c r="AG57">
        <v>1</v>
      </c>
      <c r="AH57">
        <v>6</v>
      </c>
      <c r="AI57">
        <v>6</v>
      </c>
      <c r="AM57">
        <v>0.05</v>
      </c>
      <c r="AQ57">
        <v>4</v>
      </c>
      <c r="AR57">
        <v>4</v>
      </c>
      <c r="AS57">
        <v>1</v>
      </c>
      <c r="AT57" s="4">
        <f>'pdf DetailxSch $$'!AT57</f>
        <v>0</v>
      </c>
      <c r="AU57" s="4">
        <f>'pdf DetailxSch $$'!AV57</f>
        <v>0</v>
      </c>
      <c r="AV57" s="4">
        <f>'pdf DetailxSch $$'!AW57</f>
        <v>120478</v>
      </c>
      <c r="AW57" s="4">
        <f>'pdf DetailxSch $$'!AX57</f>
        <v>1947</v>
      </c>
      <c r="AX57" s="4">
        <f>'pdf DetailxSch $$'!AY57</f>
        <v>0</v>
      </c>
      <c r="BF57" s="4">
        <f>'pdf DetailxSch $$'!BG57</f>
        <v>0</v>
      </c>
      <c r="BG57" s="4">
        <f>'pdf DetailxSch $$'!BH57</f>
        <v>0</v>
      </c>
      <c r="BH57" s="4">
        <f>'pdf DetailxSch $$'!BI57</f>
        <v>0</v>
      </c>
      <c r="BI57" s="4">
        <f>'pdf DetailxSch $$'!BJ57</f>
        <v>0</v>
      </c>
      <c r="BR57" s="4">
        <f>'pdf DetailxSch $$'!BS57</f>
        <v>0</v>
      </c>
      <c r="BS57" s="4">
        <f>'pdf DetailxSch $$'!BT57</f>
        <v>0</v>
      </c>
      <c r="BT57" s="4">
        <f>'pdf DetailxSch $$'!BU57</f>
        <v>55922</v>
      </c>
      <c r="BU57" s="4">
        <f>'pdf DetailxSch $$'!BV57</f>
        <v>0</v>
      </c>
      <c r="BW57" s="4">
        <f>'pdf DetailxSch $$'!BX57</f>
        <v>0</v>
      </c>
      <c r="BX57" s="4">
        <f>'pdf DetailxSch $$'!BY57</f>
        <v>8637</v>
      </c>
      <c r="BY57" s="4">
        <f>'pdf DetailxSch $$'!BZ57</f>
        <v>1553</v>
      </c>
      <c r="BZ57" s="4">
        <f>'pdf DetailxSch $$'!CA57</f>
        <v>1350</v>
      </c>
      <c r="CA57" s="4">
        <f>'pdf DetailxSch $$'!CB57</f>
        <v>1350</v>
      </c>
      <c r="CB57" s="4">
        <f>'pdf DetailxSch $$'!CC57</f>
        <v>1553</v>
      </c>
      <c r="CC57" s="4">
        <f>'pdf DetailxSch $$'!CD57</f>
        <v>5400</v>
      </c>
      <c r="CF57" s="4">
        <f>'pdf DetailxSch $$'!CG57</f>
        <v>0</v>
      </c>
      <c r="CG57" s="4">
        <f>'pdf DetailxSch $$'!CH57</f>
        <v>0</v>
      </c>
      <c r="CJ57" s="4">
        <f>'pdf DetailxSch $$'!CK57</f>
        <v>0</v>
      </c>
      <c r="CK57" s="4">
        <f>'pdf DetailxSch $$'!CL57</f>
        <v>0</v>
      </c>
      <c r="CL57" s="4">
        <f>'pdf DetailxSch $$'!CM57</f>
        <v>27000</v>
      </c>
      <c r="CM57" s="4">
        <f>'pdf DetailxSch $$'!CN57</f>
        <v>69404</v>
      </c>
      <c r="CN57" s="4">
        <f>'pdf DetailxSch $$'!CO57</f>
        <v>4448</v>
      </c>
      <c r="CO57" s="4">
        <f>'pdf DetailxSch $$'!CP57</f>
        <v>0</v>
      </c>
      <c r="CP57" s="4">
        <f>'pdf DetailxSch $$'!CQ57</f>
        <v>0</v>
      </c>
      <c r="CQ57" s="4">
        <f>'pdf DetailxSch $$'!CR57</f>
        <v>13859</v>
      </c>
      <c r="CR57" s="4">
        <f>'pdf DetailxSch $$'!CS57</f>
        <v>0</v>
      </c>
      <c r="CT57" s="4">
        <f>'pdf DetailxSch $$'!CU57</f>
        <v>18850</v>
      </c>
      <c r="CU57" s="4">
        <f>'pdf DetailxSch $$'!CV57</f>
        <v>0</v>
      </c>
      <c r="CV57" s="4">
        <f>'pdf DetailxSch $$'!CW57</f>
        <v>238774</v>
      </c>
      <c r="CW57" s="4">
        <f>'pdf DetailxSch $$'!CX57</f>
        <v>112569</v>
      </c>
      <c r="CY57" s="4">
        <f>'pdf DetailxSch $$'!CZ57</f>
        <v>0</v>
      </c>
      <c r="CZ57" s="4">
        <f>'pdf DetailxSch $$'!DA57</f>
        <v>0</v>
      </c>
      <c r="DA57" s="4">
        <f>'pdf DetailxSch $$'!DB57</f>
        <v>0</v>
      </c>
      <c r="DB57" s="4">
        <f>'pdf DetailxSch $$'!DC57</f>
        <v>0</v>
      </c>
      <c r="DD57" s="4">
        <f>'pdf DetailxSch $$'!DE57</f>
        <v>112064</v>
      </c>
      <c r="DE57" s="52">
        <v>55.05</v>
      </c>
      <c r="DG57" s="82">
        <f>VLOOKUP(A57,'[2]FY21 FTE'!$A$2:$DT$118,124,FALSE)</f>
        <v>59.93636363636363</v>
      </c>
      <c r="DH57" s="83">
        <f t="shared" si="0"/>
        <v>-4.8863636363636331</v>
      </c>
    </row>
    <row r="58" spans="1:113" x14ac:dyDescent="0.2">
      <c r="A58" s="7">
        <v>417</v>
      </c>
      <c r="B58" t="s">
        <v>72</v>
      </c>
      <c r="C58" t="s">
        <v>355</v>
      </c>
      <c r="D58">
        <v>8</v>
      </c>
      <c r="E58" s="10">
        <v>246</v>
      </c>
      <c r="F58" s="9">
        <v>0.85</v>
      </c>
      <c r="G58">
        <v>209</v>
      </c>
      <c r="H58">
        <v>1</v>
      </c>
      <c r="I58">
        <v>1</v>
      </c>
      <c r="J58">
        <v>0.8</v>
      </c>
      <c r="K58">
        <v>1</v>
      </c>
      <c r="M58">
        <v>0.5</v>
      </c>
      <c r="N58">
        <v>1</v>
      </c>
      <c r="Q58">
        <v>1</v>
      </c>
      <c r="S58">
        <v>1</v>
      </c>
      <c r="T58">
        <v>1</v>
      </c>
      <c r="U58">
        <v>3</v>
      </c>
      <c r="V58">
        <v>0.5</v>
      </c>
      <c r="AD58">
        <v>11.2</v>
      </c>
      <c r="AF58">
        <v>1</v>
      </c>
      <c r="AG58">
        <v>2</v>
      </c>
      <c r="AH58">
        <v>10</v>
      </c>
      <c r="AI58">
        <v>4</v>
      </c>
      <c r="AJ58">
        <v>1</v>
      </c>
      <c r="AM58">
        <v>0.09</v>
      </c>
      <c r="AT58" s="4">
        <f>'pdf DetailxSch $$'!AT58</f>
        <v>0</v>
      </c>
      <c r="AU58" s="4">
        <f>'pdf DetailxSch $$'!AV58</f>
        <v>0</v>
      </c>
      <c r="AV58" s="4">
        <f>'pdf DetailxSch $$'!AW58</f>
        <v>109771</v>
      </c>
      <c r="AW58" s="4">
        <f>'pdf DetailxSch $$'!AX58</f>
        <v>1774</v>
      </c>
      <c r="AX58" s="4">
        <f>'pdf DetailxSch $$'!AY58</f>
        <v>0</v>
      </c>
      <c r="AZ58">
        <v>1</v>
      </c>
      <c r="BA58">
        <v>1</v>
      </c>
      <c r="BF58" s="4">
        <f>'pdf DetailxSch $$'!BG58</f>
        <v>0</v>
      </c>
      <c r="BG58" s="4">
        <f>'pdf DetailxSch $$'!BH58</f>
        <v>0</v>
      </c>
      <c r="BH58" s="4">
        <f>'pdf DetailxSch $$'!BI58</f>
        <v>0</v>
      </c>
      <c r="BI58" s="4">
        <f>'pdf DetailxSch $$'!BJ58</f>
        <v>0</v>
      </c>
      <c r="BP58">
        <v>2</v>
      </c>
      <c r="BR58" s="4">
        <f>'pdf DetailxSch $$'!BS58</f>
        <v>23000</v>
      </c>
      <c r="BS58" s="4">
        <f>'pdf DetailxSch $$'!BT58</f>
        <v>0</v>
      </c>
      <c r="BT58" s="4">
        <f>'pdf DetailxSch $$'!BU58</f>
        <v>244046</v>
      </c>
      <c r="BU58" s="4">
        <f>'pdf DetailxSch $$'!BV58</f>
        <v>100000</v>
      </c>
      <c r="BW58" s="4">
        <f>'pdf DetailxSch $$'!BX58</f>
        <v>75000</v>
      </c>
      <c r="BX58" s="4">
        <f>'pdf DetailxSch $$'!BY58</f>
        <v>8389</v>
      </c>
      <c r="BY58" s="4">
        <f>'pdf DetailxSch $$'!BZ58</f>
        <v>2263</v>
      </c>
      <c r="BZ58" s="4">
        <f>'pdf DetailxSch $$'!CA58</f>
        <v>2460</v>
      </c>
      <c r="CA58" s="4">
        <f>'pdf DetailxSch $$'!CB58</f>
        <v>2460</v>
      </c>
      <c r="CB58" s="4">
        <f>'pdf DetailxSch $$'!CC58</f>
        <v>2829</v>
      </c>
      <c r="CC58" s="4">
        <f>'pdf DetailxSch $$'!CD58</f>
        <v>4920</v>
      </c>
      <c r="CF58" s="4">
        <f>'pdf DetailxSch $$'!CG58</f>
        <v>0</v>
      </c>
      <c r="CG58" s="4">
        <f>'pdf DetailxSch $$'!CH58</f>
        <v>0</v>
      </c>
      <c r="CJ58" s="4">
        <f>'pdf DetailxSch $$'!CK58</f>
        <v>0</v>
      </c>
      <c r="CK58" s="4">
        <f>'pdf DetailxSch $$'!CL58</f>
        <v>0</v>
      </c>
      <c r="CL58" s="4">
        <f>'pdf DetailxSch $$'!CM58</f>
        <v>24600</v>
      </c>
      <c r="CM58" s="4">
        <f>'pdf DetailxSch $$'!CN58</f>
        <v>74197</v>
      </c>
      <c r="CN58" s="4">
        <f>'pdf DetailxSch $$'!CO58</f>
        <v>5613</v>
      </c>
      <c r="CO58" s="4">
        <f>'pdf DetailxSch $$'!CP58</f>
        <v>0</v>
      </c>
      <c r="CP58" s="4">
        <f>'pdf DetailxSch $$'!CQ58</f>
        <v>0</v>
      </c>
      <c r="CQ58" s="4">
        <f>'pdf DetailxSch $$'!CR58</f>
        <v>0</v>
      </c>
      <c r="CR58" s="4">
        <f>'pdf DetailxSch $$'!CS58</f>
        <v>0</v>
      </c>
      <c r="CT58" s="4">
        <f>'pdf DetailxSch $$'!CU58</f>
        <v>48750</v>
      </c>
      <c r="CU58" s="4">
        <f>'pdf DetailxSch $$'!CV58</f>
        <v>0</v>
      </c>
      <c r="CV58" s="4">
        <f>'pdf DetailxSch $$'!CW58</f>
        <v>0</v>
      </c>
      <c r="CW58" s="4">
        <f>'pdf DetailxSch $$'!CX58</f>
        <v>112569</v>
      </c>
      <c r="CY58" s="4">
        <f>'pdf DetailxSch $$'!CZ58</f>
        <v>0</v>
      </c>
      <c r="CZ58" s="4">
        <f>'pdf DetailxSch $$'!DA58</f>
        <v>0</v>
      </c>
      <c r="DA58" s="4">
        <f>'pdf DetailxSch $$'!DB58</f>
        <v>0</v>
      </c>
      <c r="DB58" s="4">
        <f>'pdf DetailxSch $$'!DC58</f>
        <v>0</v>
      </c>
      <c r="DD58" s="4">
        <f>'pdf DetailxSch $$'!DE58</f>
        <v>117678</v>
      </c>
      <c r="DE58" s="52">
        <v>42.290000000000006</v>
      </c>
      <c r="DG58" s="82">
        <f>VLOOKUP(A58,'[2]FY21 FTE'!$A$2:$DT$118,124,FALSE)</f>
        <v>42.590909539615268</v>
      </c>
      <c r="DH58" s="83">
        <f t="shared" si="0"/>
        <v>-0.30090953961526168</v>
      </c>
    </row>
    <row r="59" spans="1:113" x14ac:dyDescent="0.2">
      <c r="A59" s="7">
        <v>261</v>
      </c>
      <c r="B59" t="s">
        <v>73</v>
      </c>
      <c r="C59" t="s">
        <v>351</v>
      </c>
      <c r="D59">
        <v>4</v>
      </c>
      <c r="E59" s="10">
        <v>942</v>
      </c>
      <c r="F59" s="9">
        <v>0.04</v>
      </c>
      <c r="G59">
        <v>38</v>
      </c>
      <c r="H59">
        <v>1</v>
      </c>
      <c r="I59">
        <v>1</v>
      </c>
      <c r="J59">
        <v>2.5</v>
      </c>
      <c r="M59">
        <v>1</v>
      </c>
      <c r="N59">
        <v>1</v>
      </c>
      <c r="O59">
        <v>2.5</v>
      </c>
      <c r="S59">
        <v>1</v>
      </c>
      <c r="T59">
        <v>1</v>
      </c>
      <c r="U59">
        <v>4</v>
      </c>
      <c r="V59">
        <v>1</v>
      </c>
      <c r="W59">
        <f>7.5-X59</f>
        <v>5.5</v>
      </c>
      <c r="X59">
        <v>2</v>
      </c>
      <c r="AA59">
        <v>2</v>
      </c>
      <c r="AB59">
        <v>2</v>
      </c>
      <c r="AC59">
        <v>6</v>
      </c>
      <c r="AD59">
        <v>39</v>
      </c>
      <c r="AF59">
        <v>2</v>
      </c>
      <c r="AG59">
        <v>2</v>
      </c>
      <c r="AH59">
        <v>10</v>
      </c>
      <c r="AI59">
        <v>5</v>
      </c>
      <c r="AL59">
        <v>3</v>
      </c>
      <c r="AT59" s="4">
        <f>'pdf DetailxSch $$'!AT59</f>
        <v>0</v>
      </c>
      <c r="AU59" s="4">
        <f>'pdf DetailxSch $$'!AV59</f>
        <v>0</v>
      </c>
      <c r="AV59" s="4">
        <f>'pdf DetailxSch $$'!AW59</f>
        <v>0</v>
      </c>
      <c r="AW59" s="4">
        <f>'pdf DetailxSch $$'!AX59</f>
        <v>0</v>
      </c>
      <c r="AX59" s="4">
        <f>'pdf DetailxSch $$'!AY59</f>
        <v>24550</v>
      </c>
      <c r="BF59" s="4">
        <f>'pdf DetailxSch $$'!BG59</f>
        <v>0</v>
      </c>
      <c r="BG59" s="4">
        <f>'pdf DetailxSch $$'!BH59</f>
        <v>0</v>
      </c>
      <c r="BH59" s="4">
        <f>'pdf DetailxSch $$'!BI59</f>
        <v>0</v>
      </c>
      <c r="BI59" s="4">
        <f>'pdf DetailxSch $$'!BJ59</f>
        <v>0</v>
      </c>
      <c r="BR59" s="4">
        <f>'pdf DetailxSch $$'!BS59</f>
        <v>0</v>
      </c>
      <c r="BS59" s="4">
        <f>'pdf DetailxSch $$'!BT59</f>
        <v>0</v>
      </c>
      <c r="BT59" s="4">
        <f>'pdf DetailxSch $$'!BU59</f>
        <v>111844</v>
      </c>
      <c r="BU59" s="4">
        <f>'pdf DetailxSch $$'!BV59</f>
        <v>0</v>
      </c>
      <c r="BW59" s="4">
        <f>'pdf DetailxSch $$'!BX59</f>
        <v>0</v>
      </c>
      <c r="BX59" s="4">
        <f>'pdf DetailxSch $$'!BY59</f>
        <v>0</v>
      </c>
      <c r="BY59" s="4">
        <f>'pdf DetailxSch $$'!BZ59</f>
        <v>5647</v>
      </c>
      <c r="BZ59" s="4">
        <f>'pdf DetailxSch $$'!CA59</f>
        <v>4910</v>
      </c>
      <c r="CA59" s="4">
        <f>'pdf DetailxSch $$'!CB59</f>
        <v>4910</v>
      </c>
      <c r="CB59" s="4">
        <f>'pdf DetailxSch $$'!CC59</f>
        <v>5647</v>
      </c>
      <c r="CC59" s="4">
        <f>'pdf DetailxSch $$'!CD59</f>
        <v>19640</v>
      </c>
      <c r="CF59" s="4">
        <f>'pdf DetailxSch $$'!CG59</f>
        <v>0</v>
      </c>
      <c r="CG59" s="4">
        <f>'pdf DetailxSch $$'!CH59</f>
        <v>0</v>
      </c>
      <c r="CJ59" s="4">
        <f>'pdf DetailxSch $$'!CK59</f>
        <v>0</v>
      </c>
      <c r="CK59" s="4">
        <f>'pdf DetailxSch $$'!CL59</f>
        <v>0</v>
      </c>
      <c r="CL59" s="4">
        <f>'pdf DetailxSch $$'!CM59</f>
        <v>98200</v>
      </c>
      <c r="CM59" s="4">
        <f>'pdf DetailxSch $$'!CN59</f>
        <v>157557</v>
      </c>
      <c r="CN59" s="4">
        <f>'pdf DetailxSch $$'!CO59</f>
        <v>9385</v>
      </c>
      <c r="CO59" s="4">
        <f>'pdf DetailxSch $$'!CP59</f>
        <v>115428</v>
      </c>
      <c r="CP59" s="4">
        <f>'pdf DetailxSch $$'!CQ59</f>
        <v>0</v>
      </c>
      <c r="CQ59" s="4">
        <f>'pdf DetailxSch $$'!CR59</f>
        <v>0</v>
      </c>
      <c r="CR59" s="4">
        <f>'pdf DetailxSch $$'!CS59</f>
        <v>0</v>
      </c>
      <c r="CT59" s="4">
        <f>'pdf DetailxSch $$'!CU59</f>
        <v>4375</v>
      </c>
      <c r="CU59" s="4">
        <f>'pdf DetailxSch $$'!CV59</f>
        <v>0</v>
      </c>
      <c r="CV59" s="4">
        <f>'pdf DetailxSch $$'!CW59</f>
        <v>377903</v>
      </c>
      <c r="CW59" s="4">
        <f>'pdf DetailxSch $$'!CX59</f>
        <v>112569</v>
      </c>
      <c r="CY59" s="4">
        <f>'pdf DetailxSch $$'!CZ59</f>
        <v>0</v>
      </c>
      <c r="CZ59" s="4">
        <f>'pdf DetailxSch $$'!DA59</f>
        <v>0</v>
      </c>
      <c r="DA59" s="4">
        <f>'pdf DetailxSch $$'!DB59</f>
        <v>0</v>
      </c>
      <c r="DB59" s="4">
        <f>'pdf DetailxSch $$'!DC59</f>
        <v>0</v>
      </c>
      <c r="DD59" s="4">
        <f>'pdf DetailxSch $$'!DE59</f>
        <v>77740</v>
      </c>
      <c r="DE59" s="52">
        <v>90</v>
      </c>
      <c r="DG59" s="82">
        <f>VLOOKUP(A59,'[2]FY21 FTE'!$A$2:$DT$118,124,FALSE)</f>
        <v>95.5</v>
      </c>
      <c r="DH59" s="83">
        <f t="shared" si="0"/>
        <v>-5.5</v>
      </c>
      <c r="DI59" s="13"/>
    </row>
    <row r="60" spans="1:113" x14ac:dyDescent="0.2">
      <c r="A60" s="7">
        <v>262</v>
      </c>
      <c r="B60" t="s">
        <v>74</v>
      </c>
      <c r="C60" t="s">
        <v>351</v>
      </c>
      <c r="D60">
        <v>5</v>
      </c>
      <c r="E60" s="10">
        <v>358</v>
      </c>
      <c r="F60" s="9">
        <v>0.503</v>
      </c>
      <c r="G60">
        <v>180</v>
      </c>
      <c r="H60">
        <v>1</v>
      </c>
      <c r="I60">
        <v>1</v>
      </c>
      <c r="J60">
        <v>0.9</v>
      </c>
      <c r="M60">
        <v>1</v>
      </c>
      <c r="N60">
        <v>1</v>
      </c>
      <c r="S60">
        <v>1</v>
      </c>
      <c r="T60">
        <v>1</v>
      </c>
      <c r="U60">
        <v>3</v>
      </c>
      <c r="V60">
        <v>1</v>
      </c>
      <c r="W60">
        <v>3</v>
      </c>
      <c r="Y60">
        <v>1</v>
      </c>
      <c r="Z60">
        <v>3</v>
      </c>
      <c r="AA60">
        <v>1</v>
      </c>
      <c r="AB60">
        <v>5</v>
      </c>
      <c r="AC60">
        <v>3</v>
      </c>
      <c r="AD60">
        <v>15</v>
      </c>
      <c r="AF60">
        <v>1</v>
      </c>
      <c r="AG60">
        <v>2</v>
      </c>
      <c r="AH60">
        <v>6</v>
      </c>
      <c r="AI60">
        <v>6</v>
      </c>
      <c r="AL60">
        <v>1</v>
      </c>
      <c r="AQ60">
        <v>6</v>
      </c>
      <c r="AR60">
        <v>6</v>
      </c>
      <c r="AT60" s="4">
        <f>'pdf DetailxSch $$'!AT60</f>
        <v>0</v>
      </c>
      <c r="AU60" s="4">
        <f>'pdf DetailxSch $$'!AV60</f>
        <v>0</v>
      </c>
      <c r="AV60" s="4">
        <f>'pdf DetailxSch $$'!AW60</f>
        <v>159750</v>
      </c>
      <c r="AW60" s="4">
        <f>'pdf DetailxSch $$'!AX60</f>
        <v>2581</v>
      </c>
      <c r="AX60" s="4">
        <f>'pdf DetailxSch $$'!AY60</f>
        <v>0</v>
      </c>
      <c r="BF60" s="4">
        <f>'pdf DetailxSch $$'!BG60</f>
        <v>0</v>
      </c>
      <c r="BG60" s="4">
        <f>'pdf DetailxSch $$'!BH60</f>
        <v>0</v>
      </c>
      <c r="BH60" s="4">
        <f>'pdf DetailxSch $$'!BI60</f>
        <v>0</v>
      </c>
      <c r="BI60" s="4">
        <f>'pdf DetailxSch $$'!BJ60</f>
        <v>0</v>
      </c>
      <c r="BR60" s="4">
        <f>'pdf DetailxSch $$'!BS60</f>
        <v>0</v>
      </c>
      <c r="BS60" s="4">
        <f>'pdf DetailxSch $$'!BT60</f>
        <v>0</v>
      </c>
      <c r="BT60" s="4">
        <f>'pdf DetailxSch $$'!BU60</f>
        <v>55922</v>
      </c>
      <c r="BU60" s="4">
        <f>'pdf DetailxSch $$'!BV60</f>
        <v>0</v>
      </c>
      <c r="BW60" s="4">
        <f>'pdf DetailxSch $$'!BX60</f>
        <v>0</v>
      </c>
      <c r="BX60" s="4">
        <f>'pdf DetailxSch $$'!BY60</f>
        <v>3602</v>
      </c>
      <c r="BY60" s="4">
        <f>'pdf DetailxSch $$'!BZ60</f>
        <v>2059</v>
      </c>
      <c r="BZ60" s="4">
        <f>'pdf DetailxSch $$'!CA60</f>
        <v>1790</v>
      </c>
      <c r="CA60" s="4">
        <f>'pdf DetailxSch $$'!CB60</f>
        <v>1790</v>
      </c>
      <c r="CB60" s="4">
        <f>'pdf DetailxSch $$'!CC60</f>
        <v>2059</v>
      </c>
      <c r="CC60" s="4">
        <f>'pdf DetailxSch $$'!CD60</f>
        <v>7160</v>
      </c>
      <c r="CF60" s="4">
        <f>'pdf DetailxSch $$'!CG60</f>
        <v>0</v>
      </c>
      <c r="CG60" s="4">
        <f>'pdf DetailxSch $$'!CH60</f>
        <v>0</v>
      </c>
      <c r="CJ60" s="4">
        <f>'pdf DetailxSch $$'!CK60</f>
        <v>0</v>
      </c>
      <c r="CK60" s="4">
        <f>'pdf DetailxSch $$'!CL60</f>
        <v>0</v>
      </c>
      <c r="CL60" s="4">
        <f>'pdf DetailxSch $$'!CM60</f>
        <v>35800</v>
      </c>
      <c r="CM60" s="4">
        <f>'pdf DetailxSch $$'!CN60</f>
        <v>84522</v>
      </c>
      <c r="CN60" s="4">
        <f>'pdf DetailxSch $$'!CO60</f>
        <v>6086</v>
      </c>
      <c r="CO60" s="4">
        <f>'pdf DetailxSch $$'!CP60</f>
        <v>0</v>
      </c>
      <c r="CP60" s="4">
        <f>'pdf DetailxSch $$'!CQ60</f>
        <v>0</v>
      </c>
      <c r="CQ60" s="4">
        <f>'pdf DetailxSch $$'!CR60</f>
        <v>0</v>
      </c>
      <c r="CR60" s="4">
        <f>'pdf DetailxSch $$'!CS60</f>
        <v>0</v>
      </c>
      <c r="CT60" s="4">
        <f>'pdf DetailxSch $$'!CU60</f>
        <v>13750</v>
      </c>
      <c r="CU60" s="4">
        <f>'pdf DetailxSch $$'!CV60</f>
        <v>0</v>
      </c>
      <c r="CV60" s="4">
        <f>'pdf DetailxSch $$'!CW60</f>
        <v>0</v>
      </c>
      <c r="CW60" s="4">
        <f>'pdf DetailxSch $$'!CX60</f>
        <v>0</v>
      </c>
      <c r="CY60" s="4">
        <f>'pdf DetailxSch $$'!CZ60</f>
        <v>0</v>
      </c>
      <c r="CZ60" s="4">
        <f>'pdf DetailxSch $$'!DA60</f>
        <v>0</v>
      </c>
      <c r="DA60" s="4">
        <f>'pdf DetailxSch $$'!DB60</f>
        <v>0</v>
      </c>
      <c r="DB60" s="4">
        <f>'pdf DetailxSch $$'!DC60</f>
        <v>0</v>
      </c>
      <c r="DD60" s="4">
        <f>'pdf DetailxSch $$'!DE60</f>
        <v>9</v>
      </c>
      <c r="DE60" s="52">
        <v>67</v>
      </c>
      <c r="DG60" s="82">
        <f>VLOOKUP(A60,'[2]FY21 FTE'!$A$2:$DT$118,124,FALSE)</f>
        <v>69.5</v>
      </c>
      <c r="DH60" s="83">
        <f t="shared" si="0"/>
        <v>-2.5</v>
      </c>
      <c r="DI60" s="13"/>
    </row>
    <row r="61" spans="1:113" x14ac:dyDescent="0.2">
      <c r="A61" s="7">
        <v>370</v>
      </c>
      <c r="B61" t="s">
        <v>75</v>
      </c>
      <c r="C61" t="s">
        <v>351</v>
      </c>
      <c r="D61">
        <v>5</v>
      </c>
      <c r="E61" s="10">
        <v>317</v>
      </c>
      <c r="F61" s="9">
        <v>0.53300000000000003</v>
      </c>
      <c r="G61">
        <v>169</v>
      </c>
      <c r="H61">
        <v>1</v>
      </c>
      <c r="I61">
        <v>1</v>
      </c>
      <c r="J61">
        <v>0.8</v>
      </c>
      <c r="M61">
        <v>1</v>
      </c>
      <c r="N61">
        <v>1</v>
      </c>
      <c r="S61">
        <v>1</v>
      </c>
      <c r="T61">
        <v>1</v>
      </c>
      <c r="U61">
        <v>2</v>
      </c>
      <c r="V61">
        <v>1</v>
      </c>
      <c r="W61">
        <v>3</v>
      </c>
      <c r="Y61">
        <v>2</v>
      </c>
      <c r="Z61">
        <v>1</v>
      </c>
      <c r="AA61">
        <v>3</v>
      </c>
      <c r="AB61">
        <v>6</v>
      </c>
      <c r="AC61">
        <v>2</v>
      </c>
      <c r="AD61">
        <v>10</v>
      </c>
      <c r="AF61">
        <v>1</v>
      </c>
      <c r="AG61">
        <v>4</v>
      </c>
      <c r="AH61">
        <v>9</v>
      </c>
      <c r="AI61">
        <v>8</v>
      </c>
      <c r="AJ61">
        <v>2</v>
      </c>
      <c r="AL61">
        <v>2</v>
      </c>
      <c r="AQ61">
        <v>4</v>
      </c>
      <c r="AR61">
        <v>4</v>
      </c>
      <c r="AS61">
        <v>1</v>
      </c>
      <c r="AT61" s="4">
        <f>'pdf DetailxSch $$'!AT61</f>
        <v>0</v>
      </c>
      <c r="AU61" s="4">
        <f>'pdf DetailxSch $$'!AV61</f>
        <v>0</v>
      </c>
      <c r="AV61" s="4">
        <f>'pdf DetailxSch $$'!AW61</f>
        <v>141453</v>
      </c>
      <c r="AW61" s="4">
        <f>'pdf DetailxSch $$'!AX61</f>
        <v>2285</v>
      </c>
      <c r="AX61" s="4">
        <f>'pdf DetailxSch $$'!AY61</f>
        <v>0</v>
      </c>
      <c r="BD61">
        <v>1</v>
      </c>
      <c r="BF61" s="4">
        <f>'pdf DetailxSch $$'!BG61</f>
        <v>0</v>
      </c>
      <c r="BG61" s="4">
        <f>'pdf DetailxSch $$'!BH61</f>
        <v>0</v>
      </c>
      <c r="BH61" s="4">
        <f>'pdf DetailxSch $$'!BI61</f>
        <v>0</v>
      </c>
      <c r="BI61" s="4">
        <f>'pdf DetailxSch $$'!BJ61</f>
        <v>0</v>
      </c>
      <c r="BR61" s="4">
        <f>'pdf DetailxSch $$'!BS61</f>
        <v>0</v>
      </c>
      <c r="BS61" s="4">
        <f>'pdf DetailxSch $$'!BT61</f>
        <v>0</v>
      </c>
      <c r="BT61" s="4">
        <f>'pdf DetailxSch $$'!BU61</f>
        <v>55922</v>
      </c>
      <c r="BU61" s="4">
        <f>'pdf DetailxSch $$'!BV61</f>
        <v>0</v>
      </c>
      <c r="BW61" s="4">
        <f>'pdf DetailxSch $$'!BX61</f>
        <v>0</v>
      </c>
      <c r="BX61" s="4">
        <f>'pdf DetailxSch $$'!BY61</f>
        <v>3375</v>
      </c>
      <c r="BY61" s="4">
        <f>'pdf DetailxSch $$'!BZ61</f>
        <v>1823</v>
      </c>
      <c r="BZ61" s="4">
        <f>'pdf DetailxSch $$'!CA61</f>
        <v>1585</v>
      </c>
      <c r="CA61" s="4">
        <f>'pdf DetailxSch $$'!CB61</f>
        <v>1585</v>
      </c>
      <c r="CB61" s="4">
        <f>'pdf DetailxSch $$'!CC61</f>
        <v>1823</v>
      </c>
      <c r="CC61" s="4">
        <f>'pdf DetailxSch $$'!CD61</f>
        <v>6340</v>
      </c>
      <c r="CF61" s="4">
        <f>'pdf DetailxSch $$'!CG61</f>
        <v>0</v>
      </c>
      <c r="CG61" s="4">
        <f>'pdf DetailxSch $$'!CH61</f>
        <v>0</v>
      </c>
      <c r="CJ61" s="4">
        <f>'pdf DetailxSch $$'!CK61</f>
        <v>0</v>
      </c>
      <c r="CK61" s="4">
        <f>'pdf DetailxSch $$'!CL61</f>
        <v>0</v>
      </c>
      <c r="CL61" s="4">
        <f>'pdf DetailxSch $$'!CM61</f>
        <v>31700</v>
      </c>
      <c r="CM61" s="4">
        <f>'pdf DetailxSch $$'!CN61</f>
        <v>90059</v>
      </c>
      <c r="CN61" s="4">
        <f>'pdf DetailxSch $$'!CO61</f>
        <v>5258</v>
      </c>
      <c r="CO61" s="4">
        <f>'pdf DetailxSch $$'!CP61</f>
        <v>0</v>
      </c>
      <c r="CP61" s="4">
        <f>'pdf DetailxSch $$'!CQ61</f>
        <v>0</v>
      </c>
      <c r="CQ61" s="4">
        <f>'pdf DetailxSch $$'!CR61</f>
        <v>0</v>
      </c>
      <c r="CR61" s="4">
        <f>'pdf DetailxSch $$'!CS61</f>
        <v>0</v>
      </c>
      <c r="CT61" s="4">
        <f>'pdf DetailxSch $$'!CU61</f>
        <v>16900</v>
      </c>
      <c r="CU61" s="4">
        <f>'pdf DetailxSch $$'!CV61</f>
        <v>0</v>
      </c>
      <c r="CV61" s="4">
        <f>'pdf DetailxSch $$'!CW61</f>
        <v>0</v>
      </c>
      <c r="CW61" s="4">
        <f>'pdf DetailxSch $$'!CX61</f>
        <v>0</v>
      </c>
      <c r="CY61" s="4">
        <f>'pdf DetailxSch $$'!CZ61</f>
        <v>0</v>
      </c>
      <c r="CZ61" s="4">
        <f>'pdf DetailxSch $$'!DA61</f>
        <v>0</v>
      </c>
      <c r="DA61" s="4">
        <f>'pdf DetailxSch $$'!DB61</f>
        <v>0</v>
      </c>
      <c r="DB61" s="4">
        <f>'pdf DetailxSch $$'!DC61</f>
        <v>0</v>
      </c>
      <c r="DD61" s="4">
        <f>'pdf DetailxSch $$'!DE61</f>
        <v>11</v>
      </c>
      <c r="DE61" s="52">
        <v>70</v>
      </c>
      <c r="DG61" s="82">
        <f>VLOOKUP(A61,'[2]FY21 FTE'!$A$2:$DT$118,124,FALSE)</f>
        <v>72.8</v>
      </c>
      <c r="DH61" s="83">
        <f t="shared" si="0"/>
        <v>-2.7999999999999972</v>
      </c>
      <c r="DI61" s="13"/>
    </row>
    <row r="62" spans="1:113" x14ac:dyDescent="0.2">
      <c r="A62" s="7">
        <v>264</v>
      </c>
      <c r="B62" t="s">
        <v>76</v>
      </c>
      <c r="C62" t="s">
        <v>354</v>
      </c>
      <c r="D62">
        <v>4</v>
      </c>
      <c r="E62" s="10">
        <v>252</v>
      </c>
      <c r="F62" s="9">
        <v>0.47599999999999998</v>
      </c>
      <c r="G62">
        <v>120</v>
      </c>
      <c r="H62">
        <v>1</v>
      </c>
      <c r="I62">
        <v>1</v>
      </c>
      <c r="M62">
        <v>0.5</v>
      </c>
      <c r="N62">
        <v>1</v>
      </c>
      <c r="S62">
        <v>1</v>
      </c>
      <c r="T62">
        <v>1</v>
      </c>
      <c r="U62">
        <v>1</v>
      </c>
      <c r="V62">
        <v>0.5</v>
      </c>
      <c r="W62">
        <v>3</v>
      </c>
      <c r="Y62">
        <v>1</v>
      </c>
      <c r="Z62">
        <v>2</v>
      </c>
      <c r="AA62">
        <v>1</v>
      </c>
      <c r="AB62">
        <v>4</v>
      </c>
      <c r="AC62">
        <v>2</v>
      </c>
      <c r="AD62">
        <v>12</v>
      </c>
      <c r="AF62">
        <v>1</v>
      </c>
      <c r="AG62">
        <v>3</v>
      </c>
      <c r="AH62">
        <v>6</v>
      </c>
      <c r="AI62">
        <v>2</v>
      </c>
      <c r="AJ62">
        <v>2</v>
      </c>
      <c r="AL62">
        <v>7</v>
      </c>
      <c r="AO62">
        <v>1</v>
      </c>
      <c r="AQ62">
        <v>5</v>
      </c>
      <c r="AR62">
        <v>5</v>
      </c>
      <c r="AS62">
        <v>1</v>
      </c>
      <c r="AT62" s="4">
        <f>'pdf DetailxSch $$'!AT62</f>
        <v>0</v>
      </c>
      <c r="AU62" s="4">
        <f>'pdf DetailxSch $$'!AV62</f>
        <v>0</v>
      </c>
      <c r="AV62" s="4">
        <f>'pdf DetailxSch $$'!AW62</f>
        <v>112447</v>
      </c>
      <c r="AW62" s="4">
        <f>'pdf DetailxSch $$'!AX62</f>
        <v>1817</v>
      </c>
      <c r="AX62" s="4">
        <f>'pdf DetailxSch $$'!AY62</f>
        <v>0</v>
      </c>
      <c r="BF62" s="4">
        <f>'pdf DetailxSch $$'!BG62</f>
        <v>0</v>
      </c>
      <c r="BG62" s="4">
        <f>'pdf DetailxSch $$'!BH62</f>
        <v>0</v>
      </c>
      <c r="BH62" s="4">
        <f>'pdf DetailxSch $$'!BI62</f>
        <v>0</v>
      </c>
      <c r="BI62" s="4">
        <f>'pdf DetailxSch $$'!BJ62</f>
        <v>0</v>
      </c>
      <c r="BR62" s="4">
        <f>'pdf DetailxSch $$'!BS62</f>
        <v>0</v>
      </c>
      <c r="BS62" s="4">
        <f>'pdf DetailxSch $$'!BT62</f>
        <v>0</v>
      </c>
      <c r="BT62" s="4">
        <f>'pdf DetailxSch $$'!BU62</f>
        <v>111844</v>
      </c>
      <c r="BU62" s="4">
        <f>'pdf DetailxSch $$'!BV62</f>
        <v>0</v>
      </c>
      <c r="BW62" s="4">
        <f>'pdf DetailxSch $$'!BX62</f>
        <v>0</v>
      </c>
      <c r="BX62" s="4">
        <f>'pdf DetailxSch $$'!BY62</f>
        <v>2407</v>
      </c>
      <c r="BY62" s="4">
        <f>'pdf DetailxSch $$'!BZ62</f>
        <v>1449</v>
      </c>
      <c r="BZ62" s="4">
        <f>'pdf DetailxSch $$'!CA62</f>
        <v>1260</v>
      </c>
      <c r="CA62" s="4">
        <f>'pdf DetailxSch $$'!CB62</f>
        <v>1260</v>
      </c>
      <c r="CB62" s="4">
        <f>'pdf DetailxSch $$'!CC62</f>
        <v>1449</v>
      </c>
      <c r="CC62" s="4">
        <f>'pdf DetailxSch $$'!CD62</f>
        <v>5040</v>
      </c>
      <c r="CF62" s="4">
        <f>'pdf DetailxSch $$'!CG62</f>
        <v>0</v>
      </c>
      <c r="CG62" s="4">
        <f>'pdf DetailxSch $$'!CH62</f>
        <v>0</v>
      </c>
      <c r="CJ62" s="4">
        <f>'pdf DetailxSch $$'!CK62</f>
        <v>0</v>
      </c>
      <c r="CK62" s="4">
        <f>'pdf DetailxSch $$'!CL62</f>
        <v>0</v>
      </c>
      <c r="CL62" s="4">
        <f>'pdf DetailxSch $$'!CM62</f>
        <v>25200</v>
      </c>
      <c r="CM62" s="4">
        <f>'pdf DetailxSch $$'!CN62</f>
        <v>84387</v>
      </c>
      <c r="CN62" s="4">
        <f>'pdf DetailxSch $$'!CO62</f>
        <v>4441</v>
      </c>
      <c r="CO62" s="4">
        <f>'pdf DetailxSch $$'!CP62</f>
        <v>0</v>
      </c>
      <c r="CP62" s="4">
        <f>'pdf DetailxSch $$'!CQ62</f>
        <v>0</v>
      </c>
      <c r="CQ62" s="4">
        <f>'pdf DetailxSch $$'!CR62</f>
        <v>0</v>
      </c>
      <c r="CR62" s="4">
        <f>'pdf DetailxSch $$'!CS62</f>
        <v>0</v>
      </c>
      <c r="CT62" s="4">
        <f>'pdf DetailxSch $$'!CU62</f>
        <v>24475</v>
      </c>
      <c r="CU62" s="4">
        <f>'pdf DetailxSch $$'!CV62</f>
        <v>0</v>
      </c>
      <c r="CV62" s="4">
        <f>'pdf DetailxSch $$'!CW62</f>
        <v>1190574</v>
      </c>
      <c r="CW62" s="4">
        <f>'pdf DetailxSch $$'!CX62</f>
        <v>0</v>
      </c>
      <c r="CY62" s="4">
        <f>'pdf DetailxSch $$'!CZ62</f>
        <v>0</v>
      </c>
      <c r="CZ62" s="4">
        <f>'pdf DetailxSch $$'!DA62</f>
        <v>0</v>
      </c>
      <c r="DA62" s="4">
        <f>'pdf DetailxSch $$'!DB62</f>
        <v>0</v>
      </c>
      <c r="DB62" s="4">
        <f>'pdf DetailxSch $$'!DC62</f>
        <v>0</v>
      </c>
      <c r="DD62" s="4">
        <f>'pdf DetailxSch $$'!DE62</f>
        <v>8</v>
      </c>
      <c r="DE62" s="52">
        <v>63</v>
      </c>
      <c r="DG62" s="82">
        <f>VLOOKUP(A62,'[2]FY21 FTE'!$A$2:$DT$118,124,FALSE)</f>
        <v>75.400000000000006</v>
      </c>
      <c r="DH62" s="83">
        <f t="shared" si="0"/>
        <v>-12.400000000000006</v>
      </c>
      <c r="DI62" s="13"/>
    </row>
    <row r="63" spans="1:113" x14ac:dyDescent="0.2">
      <c r="A63" s="7">
        <v>266</v>
      </c>
      <c r="B63" t="s">
        <v>77</v>
      </c>
      <c r="C63" t="s">
        <v>354</v>
      </c>
      <c r="D63">
        <v>8</v>
      </c>
      <c r="E63" s="10">
        <v>487</v>
      </c>
      <c r="F63" s="9">
        <v>0.52400000000000002</v>
      </c>
      <c r="G63">
        <v>255</v>
      </c>
      <c r="H63">
        <v>1</v>
      </c>
      <c r="I63">
        <v>1</v>
      </c>
      <c r="J63">
        <v>1.3</v>
      </c>
      <c r="K63">
        <v>1</v>
      </c>
      <c r="M63">
        <v>1</v>
      </c>
      <c r="N63">
        <v>1</v>
      </c>
      <c r="O63">
        <v>1.2</v>
      </c>
      <c r="S63">
        <v>1</v>
      </c>
      <c r="T63">
        <v>1</v>
      </c>
      <c r="U63">
        <v>2</v>
      </c>
      <c r="V63">
        <v>1</v>
      </c>
      <c r="W63">
        <v>3</v>
      </c>
      <c r="Y63">
        <v>3</v>
      </c>
      <c r="AA63">
        <v>3</v>
      </c>
      <c r="AB63">
        <v>6</v>
      </c>
      <c r="AC63">
        <v>3</v>
      </c>
      <c r="AD63">
        <v>19.600000000000001</v>
      </c>
      <c r="AF63">
        <v>1</v>
      </c>
      <c r="AG63">
        <v>2</v>
      </c>
      <c r="AH63">
        <v>8</v>
      </c>
      <c r="AI63">
        <v>2</v>
      </c>
      <c r="AL63">
        <v>1</v>
      </c>
      <c r="AQ63">
        <v>8</v>
      </c>
      <c r="AR63">
        <v>8</v>
      </c>
      <c r="AS63">
        <v>1</v>
      </c>
      <c r="AT63" s="4">
        <f>'pdf DetailxSch $$'!AT63</f>
        <v>0</v>
      </c>
      <c r="AU63" s="4">
        <f>'pdf DetailxSch $$'!AV63</f>
        <v>0</v>
      </c>
      <c r="AV63" s="4">
        <f>'pdf DetailxSch $$'!AW63</f>
        <v>217310</v>
      </c>
      <c r="AW63" s="4">
        <f>'pdf DetailxSch $$'!AX63</f>
        <v>3511</v>
      </c>
      <c r="AX63" s="4">
        <f>'pdf DetailxSch $$'!AY63</f>
        <v>0</v>
      </c>
      <c r="BF63" s="4">
        <f>'pdf DetailxSch $$'!BG63</f>
        <v>0</v>
      </c>
      <c r="BG63" s="4">
        <f>'pdf DetailxSch $$'!BH63</f>
        <v>0</v>
      </c>
      <c r="BH63" s="4">
        <f>'pdf DetailxSch $$'!BI63</f>
        <v>0</v>
      </c>
      <c r="BI63" s="4">
        <f>'pdf DetailxSch $$'!BJ63</f>
        <v>0</v>
      </c>
      <c r="BP63">
        <v>2</v>
      </c>
      <c r="BR63" s="4">
        <f>'pdf DetailxSch $$'!BS63</f>
        <v>23000</v>
      </c>
      <c r="BS63" s="4">
        <f>'pdf DetailxSch $$'!BT63</f>
        <v>0</v>
      </c>
      <c r="BT63" s="4">
        <f>'pdf DetailxSch $$'!BU63</f>
        <v>167765</v>
      </c>
      <c r="BU63" s="4">
        <f>'pdf DetailxSch $$'!BV63</f>
        <v>100000</v>
      </c>
      <c r="BW63" s="4">
        <f>'pdf DetailxSch $$'!BX63</f>
        <v>0</v>
      </c>
      <c r="BX63" s="4">
        <f>'pdf DetailxSch $$'!BY63</f>
        <v>5105</v>
      </c>
      <c r="BY63" s="4">
        <f>'pdf DetailxSch $$'!BZ63</f>
        <v>3221</v>
      </c>
      <c r="BZ63" s="4">
        <f>'pdf DetailxSch $$'!CA63</f>
        <v>3045</v>
      </c>
      <c r="CA63" s="4">
        <f>'pdf DetailxSch $$'!CB63</f>
        <v>3045</v>
      </c>
      <c r="CB63" s="4">
        <f>'pdf DetailxSch $$'!CC63</f>
        <v>3502</v>
      </c>
      <c r="CC63" s="4">
        <f>'pdf DetailxSch $$'!CD63</f>
        <v>9740</v>
      </c>
      <c r="CF63" s="4">
        <f>'pdf DetailxSch $$'!CG63</f>
        <v>0</v>
      </c>
      <c r="CG63" s="4">
        <f>'pdf DetailxSch $$'!CH63</f>
        <v>0</v>
      </c>
      <c r="CJ63" s="4">
        <f>'pdf DetailxSch $$'!CK63</f>
        <v>0</v>
      </c>
      <c r="CK63" s="4">
        <f>'pdf DetailxSch $$'!CL63</f>
        <v>0</v>
      </c>
      <c r="CL63" s="4">
        <f>'pdf DetailxSch $$'!CM63</f>
        <v>48700</v>
      </c>
      <c r="CM63" s="4">
        <f>'pdf DetailxSch $$'!CN63</f>
        <v>104704</v>
      </c>
      <c r="CN63" s="4">
        <f>'pdf DetailxSch $$'!CO63</f>
        <v>5185</v>
      </c>
      <c r="CO63" s="4">
        <f>'pdf DetailxSch $$'!CP63</f>
        <v>0</v>
      </c>
      <c r="CP63" s="4">
        <f>'pdf DetailxSch $$'!CQ63</f>
        <v>0</v>
      </c>
      <c r="CQ63" s="4">
        <f>'pdf DetailxSch $$'!CR63</f>
        <v>0</v>
      </c>
      <c r="CR63" s="4">
        <f>'pdf DetailxSch $$'!CS63</f>
        <v>0</v>
      </c>
      <c r="CT63" s="4">
        <f>'pdf DetailxSch $$'!CU63</f>
        <v>44625</v>
      </c>
      <c r="CU63" s="4">
        <f>'pdf DetailxSch $$'!CV63</f>
        <v>0</v>
      </c>
      <c r="CV63" s="4">
        <f>'pdf DetailxSch $$'!CW63</f>
        <v>13714</v>
      </c>
      <c r="CW63" s="4">
        <f>'pdf DetailxSch $$'!CX63</f>
        <v>0</v>
      </c>
      <c r="CY63" s="4">
        <f>'pdf DetailxSch $$'!CZ63</f>
        <v>0</v>
      </c>
      <c r="CZ63" s="4">
        <f>'pdf DetailxSch $$'!DA63</f>
        <v>0</v>
      </c>
      <c r="DA63" s="4">
        <f>'pdf DetailxSch $$'!DB63</f>
        <v>0</v>
      </c>
      <c r="DB63" s="4">
        <f>'pdf DetailxSch $$'!DC63</f>
        <v>0</v>
      </c>
      <c r="DD63" s="4">
        <f>'pdf DetailxSch $$'!DE63</f>
        <v>5012</v>
      </c>
      <c r="DE63" s="52">
        <v>79.8</v>
      </c>
      <c r="DG63" s="82">
        <f>VLOOKUP(A63,'[2]FY21 FTE'!$A$2:$DT$118,124,FALSE)</f>
        <v>78.300000000000011</v>
      </c>
      <c r="DH63" s="83">
        <f t="shared" si="0"/>
        <v>1.4999999999999858</v>
      </c>
    </row>
    <row r="64" spans="1:113" x14ac:dyDescent="0.2">
      <c r="A64" s="7">
        <v>271</v>
      </c>
      <c r="B64" t="s">
        <v>78</v>
      </c>
      <c r="C64" t="s">
        <v>351</v>
      </c>
      <c r="D64">
        <v>6</v>
      </c>
      <c r="E64" s="10">
        <v>449</v>
      </c>
      <c r="F64" s="9">
        <v>0.23799999999999999</v>
      </c>
      <c r="G64">
        <v>107</v>
      </c>
      <c r="H64">
        <v>1</v>
      </c>
      <c r="I64">
        <v>1</v>
      </c>
      <c r="J64">
        <v>1.1000000000000001</v>
      </c>
      <c r="M64">
        <v>1</v>
      </c>
      <c r="N64">
        <v>1</v>
      </c>
      <c r="O64">
        <v>1.1000000000000001</v>
      </c>
      <c r="S64">
        <v>1</v>
      </c>
      <c r="T64">
        <v>1</v>
      </c>
      <c r="U64">
        <v>2</v>
      </c>
      <c r="V64">
        <v>1</v>
      </c>
      <c r="W64">
        <v>4.5</v>
      </c>
      <c r="Y64">
        <v>3</v>
      </c>
      <c r="AA64">
        <v>3</v>
      </c>
      <c r="AB64">
        <v>6</v>
      </c>
      <c r="AC64">
        <v>3</v>
      </c>
      <c r="AD64">
        <v>18</v>
      </c>
      <c r="AF64">
        <v>1</v>
      </c>
      <c r="AG64">
        <v>1</v>
      </c>
      <c r="AH64">
        <v>7</v>
      </c>
      <c r="AI64">
        <v>6</v>
      </c>
      <c r="AL64">
        <v>1</v>
      </c>
      <c r="AT64" s="4">
        <f>'pdf DetailxSch $$'!AT64</f>
        <v>0</v>
      </c>
      <c r="AU64" s="4">
        <f>'pdf DetailxSch $$'!AV64</f>
        <v>0</v>
      </c>
      <c r="AV64" s="4">
        <f>'pdf DetailxSch $$'!AW64</f>
        <v>0</v>
      </c>
      <c r="AW64" s="4">
        <f>'pdf DetailxSch $$'!AX64</f>
        <v>0</v>
      </c>
      <c r="AX64" s="4">
        <f>'pdf DetailxSch $$'!AY64</f>
        <v>11225</v>
      </c>
      <c r="BF64" s="4">
        <f>'pdf DetailxSch $$'!BG64</f>
        <v>0</v>
      </c>
      <c r="BG64" s="4">
        <f>'pdf DetailxSch $$'!BH64</f>
        <v>0</v>
      </c>
      <c r="BH64" s="4">
        <f>'pdf DetailxSch $$'!BI64</f>
        <v>0</v>
      </c>
      <c r="BI64" s="4">
        <f>'pdf DetailxSch $$'!BJ64</f>
        <v>0</v>
      </c>
      <c r="BR64" s="4">
        <f>'pdf DetailxSch $$'!BS64</f>
        <v>0</v>
      </c>
      <c r="BS64" s="4">
        <f>'pdf DetailxSch $$'!BT64</f>
        <v>0</v>
      </c>
      <c r="BT64" s="4">
        <f>'pdf DetailxSch $$'!BU64</f>
        <v>55922</v>
      </c>
      <c r="BU64" s="4">
        <f>'pdf DetailxSch $$'!BV64</f>
        <v>0</v>
      </c>
      <c r="BW64" s="4">
        <f>'pdf DetailxSch $$'!BX64</f>
        <v>0</v>
      </c>
      <c r="BX64" s="4">
        <f>'pdf DetailxSch $$'!BY64</f>
        <v>0</v>
      </c>
      <c r="BY64" s="4">
        <f>'pdf DetailxSch $$'!BZ64</f>
        <v>2582</v>
      </c>
      <c r="BZ64" s="4">
        <f>'pdf DetailxSch $$'!CA64</f>
        <v>2245</v>
      </c>
      <c r="CA64" s="4">
        <f>'pdf DetailxSch $$'!CB64</f>
        <v>2245</v>
      </c>
      <c r="CB64" s="4">
        <f>'pdf DetailxSch $$'!CC64</f>
        <v>2582</v>
      </c>
      <c r="CC64" s="4">
        <f>'pdf DetailxSch $$'!CD64</f>
        <v>8980</v>
      </c>
      <c r="CF64" s="4">
        <f>'pdf DetailxSch $$'!CG64</f>
        <v>0</v>
      </c>
      <c r="CG64" s="4">
        <f>'pdf DetailxSch $$'!CH64</f>
        <v>0</v>
      </c>
      <c r="CJ64" s="4">
        <f>'pdf DetailxSch $$'!CK64</f>
        <v>0</v>
      </c>
      <c r="CK64" s="4">
        <f>'pdf DetailxSch $$'!CL64</f>
        <v>0</v>
      </c>
      <c r="CL64" s="4">
        <f>'pdf DetailxSch $$'!CM64</f>
        <v>44900</v>
      </c>
      <c r="CM64" s="4">
        <f>'pdf DetailxSch $$'!CN64</f>
        <v>95680</v>
      </c>
      <c r="CN64" s="4">
        <f>'pdf DetailxSch $$'!CO64</f>
        <v>5502</v>
      </c>
      <c r="CO64" s="4">
        <f>'pdf DetailxSch $$'!CP64</f>
        <v>0</v>
      </c>
      <c r="CP64" s="4">
        <f>'pdf DetailxSch $$'!CQ64</f>
        <v>0</v>
      </c>
      <c r="CQ64" s="4">
        <f>'pdf DetailxSch $$'!CR64</f>
        <v>0</v>
      </c>
      <c r="CR64" s="4">
        <f>'pdf DetailxSch $$'!CS64</f>
        <v>0</v>
      </c>
      <c r="CT64" s="4">
        <f>'pdf DetailxSch $$'!CU64</f>
        <v>4725</v>
      </c>
      <c r="CU64" s="4">
        <f>'pdf DetailxSch $$'!CV64</f>
        <v>0</v>
      </c>
      <c r="CV64" s="4">
        <f>'pdf DetailxSch $$'!CW64</f>
        <v>0</v>
      </c>
      <c r="CW64" s="4">
        <f>'pdf DetailxSch $$'!CX64</f>
        <v>0</v>
      </c>
      <c r="CY64" s="4">
        <f>'pdf DetailxSch $$'!CZ64</f>
        <v>0</v>
      </c>
      <c r="CZ64" s="4">
        <f>'pdf DetailxSch $$'!DA64</f>
        <v>0</v>
      </c>
      <c r="DA64" s="4">
        <f>'pdf DetailxSch $$'!DB64</f>
        <v>0</v>
      </c>
      <c r="DB64" s="4">
        <f>'pdf DetailxSch $$'!DC64</f>
        <v>0</v>
      </c>
      <c r="DD64" s="4">
        <f>'pdf DetailxSch $$'!DE64</f>
        <v>10</v>
      </c>
      <c r="DE64" s="52">
        <v>61.6</v>
      </c>
      <c r="DG64" s="82">
        <f>VLOOKUP(A64,'[2]FY21 FTE'!$A$2:$DT$118,124,FALSE)</f>
        <v>64.400000000000006</v>
      </c>
      <c r="DH64" s="83">
        <f t="shared" si="0"/>
        <v>-2.8000000000000043</v>
      </c>
      <c r="DI64" s="13"/>
    </row>
    <row r="65" spans="1:113" x14ac:dyDescent="0.2">
      <c r="A65" s="7">
        <v>884</v>
      </c>
      <c r="B65" t="s">
        <v>79</v>
      </c>
      <c r="C65" t="s">
        <v>352</v>
      </c>
      <c r="D65">
        <v>5</v>
      </c>
      <c r="E65" s="10">
        <v>204</v>
      </c>
      <c r="F65" s="9">
        <v>0</v>
      </c>
      <c r="G65">
        <v>0</v>
      </c>
      <c r="H65">
        <v>1</v>
      </c>
      <c r="I65">
        <v>1</v>
      </c>
      <c r="J65">
        <v>0.7</v>
      </c>
      <c r="L65">
        <v>1</v>
      </c>
      <c r="M65">
        <v>0.5</v>
      </c>
      <c r="N65">
        <v>1</v>
      </c>
      <c r="P65">
        <v>1</v>
      </c>
      <c r="Q65">
        <v>1</v>
      </c>
      <c r="S65">
        <v>1</v>
      </c>
      <c r="T65">
        <v>1</v>
      </c>
      <c r="U65">
        <v>1</v>
      </c>
      <c r="V65">
        <v>0.5</v>
      </c>
      <c r="AD65">
        <v>8.5</v>
      </c>
      <c r="AE65">
        <v>0</v>
      </c>
      <c r="AF65">
        <v>1</v>
      </c>
      <c r="AG65">
        <v>1</v>
      </c>
      <c r="AH65">
        <v>10</v>
      </c>
      <c r="AI65">
        <v>2</v>
      </c>
      <c r="AJ65">
        <v>1</v>
      </c>
      <c r="AM65">
        <v>0.18</v>
      </c>
      <c r="AT65" s="4">
        <f>'pdf DetailxSch $$'!AT65</f>
        <v>0</v>
      </c>
      <c r="AU65" s="4">
        <f>'pdf DetailxSch $$'!AV65</f>
        <v>0</v>
      </c>
      <c r="AV65" s="4">
        <f>'pdf DetailxSch $$'!AW65</f>
        <v>63959</v>
      </c>
      <c r="AW65" s="4">
        <f>'pdf DetailxSch $$'!AX65</f>
        <v>1033</v>
      </c>
      <c r="AX65" s="4">
        <f>'pdf DetailxSch $$'!AY65</f>
        <v>0</v>
      </c>
      <c r="BF65" s="4">
        <f>'pdf DetailxSch $$'!BG65</f>
        <v>0</v>
      </c>
      <c r="BG65" s="4">
        <f>'pdf DetailxSch $$'!BH65</f>
        <v>0</v>
      </c>
      <c r="BH65" s="4">
        <f>'pdf DetailxSch $$'!BI65</f>
        <v>0</v>
      </c>
      <c r="BI65" s="4">
        <f>'pdf DetailxSch $$'!BJ65</f>
        <v>0</v>
      </c>
      <c r="BR65" s="4">
        <f>'pdf DetailxSch $$'!BS65</f>
        <v>0</v>
      </c>
      <c r="BS65" s="4">
        <f>'pdf DetailxSch $$'!BT65</f>
        <v>0</v>
      </c>
      <c r="BT65" s="4">
        <f>'pdf DetailxSch $$'!BU65</f>
        <v>244046</v>
      </c>
      <c r="BU65" s="4">
        <f>'pdf DetailxSch $$'!BV65</f>
        <v>0</v>
      </c>
      <c r="BW65" s="4">
        <f>'pdf DetailxSch $$'!BX65</f>
        <v>0</v>
      </c>
      <c r="BX65" s="4">
        <f>'pdf DetailxSch $$'!BY65</f>
        <v>0</v>
      </c>
      <c r="BY65" s="4">
        <f>'pdf DetailxSch $$'!BZ65</f>
        <v>5865</v>
      </c>
      <c r="BZ65" s="4">
        <f>'pdf DetailxSch $$'!CA65</f>
        <v>3060</v>
      </c>
      <c r="CA65" s="4">
        <f>'pdf DetailxSch $$'!CB65</f>
        <v>3060</v>
      </c>
      <c r="CB65" s="4">
        <f>'pdf DetailxSch $$'!CC65</f>
        <v>7038</v>
      </c>
      <c r="CC65" s="4">
        <f>'pdf DetailxSch $$'!CD65</f>
        <v>4080</v>
      </c>
      <c r="CE65">
        <v>1</v>
      </c>
      <c r="CF65" s="4">
        <f>'pdf DetailxSch $$'!CG65</f>
        <v>0</v>
      </c>
      <c r="CG65" s="4">
        <f>'pdf DetailxSch $$'!CH65</f>
        <v>150000</v>
      </c>
      <c r="CJ65" s="4">
        <f>'pdf DetailxSch $$'!CK65</f>
        <v>0</v>
      </c>
      <c r="CK65" s="4">
        <f>'pdf DetailxSch $$'!CL65</f>
        <v>0</v>
      </c>
      <c r="CL65" s="4">
        <f>'pdf DetailxSch $$'!CM65</f>
        <v>20400</v>
      </c>
      <c r="CM65" s="4">
        <f>'pdf DetailxSch $$'!CN65</f>
        <v>58038</v>
      </c>
      <c r="CN65" s="4">
        <f>'pdf DetailxSch $$'!CO65</f>
        <v>3577</v>
      </c>
      <c r="CO65" s="4">
        <f>'pdf DetailxSch $$'!CP65</f>
        <v>0</v>
      </c>
      <c r="CP65" s="4">
        <f>'pdf DetailxSch $$'!CQ65</f>
        <v>0</v>
      </c>
      <c r="CQ65" s="4">
        <f>'pdf DetailxSch $$'!CR65</f>
        <v>0</v>
      </c>
      <c r="CR65" s="4">
        <f>'pdf DetailxSch $$'!CS65</f>
        <v>0</v>
      </c>
      <c r="CT65" s="4">
        <f>'pdf DetailxSch $$'!CU65</f>
        <v>0</v>
      </c>
      <c r="CU65" s="4">
        <f>'pdf DetailxSch $$'!CV65</f>
        <v>4950</v>
      </c>
      <c r="CV65" s="4">
        <f>'pdf DetailxSch $$'!CW65</f>
        <v>447671</v>
      </c>
      <c r="CW65" s="4">
        <f>'pdf DetailxSch $$'!CX65</f>
        <v>112569</v>
      </c>
      <c r="CY65" s="4">
        <f>'pdf DetailxSch $$'!CZ65</f>
        <v>0</v>
      </c>
      <c r="CZ65" s="4">
        <f>'pdf DetailxSch $$'!DA65</f>
        <v>0</v>
      </c>
      <c r="DA65" s="4">
        <f>'pdf DetailxSch $$'!DB65</f>
        <v>0</v>
      </c>
      <c r="DB65" s="4">
        <f>'pdf DetailxSch $$'!DC65</f>
        <v>0</v>
      </c>
      <c r="DD65" s="4">
        <f>'pdf DetailxSch $$'!DE65</f>
        <v>112779</v>
      </c>
      <c r="DE65" s="52">
        <v>35.380000000000003</v>
      </c>
      <c r="DG65" s="82">
        <f>VLOOKUP(A65,'[2]FY21 FTE'!$A$2:$DT$118,124,FALSE)</f>
        <v>36.063636812342537</v>
      </c>
      <c r="DH65" s="83">
        <f t="shared" si="0"/>
        <v>-0.68363681234253448</v>
      </c>
      <c r="DI65" s="13"/>
    </row>
    <row r="66" spans="1:113" x14ac:dyDescent="0.2">
      <c r="A66" s="7">
        <v>420</v>
      </c>
      <c r="B66" t="s">
        <v>80</v>
      </c>
      <c r="C66" t="s">
        <v>355</v>
      </c>
      <c r="D66">
        <v>4</v>
      </c>
      <c r="E66" s="10">
        <v>641</v>
      </c>
      <c r="F66" s="9">
        <v>0.40600000000000003</v>
      </c>
      <c r="G66">
        <v>260</v>
      </c>
      <c r="H66">
        <v>1</v>
      </c>
      <c r="I66">
        <v>1</v>
      </c>
      <c r="J66">
        <v>2.1</v>
      </c>
      <c r="K66">
        <v>1.6</v>
      </c>
      <c r="M66">
        <v>1</v>
      </c>
      <c r="N66">
        <v>1</v>
      </c>
      <c r="O66">
        <v>1.6</v>
      </c>
      <c r="S66">
        <v>1</v>
      </c>
      <c r="T66">
        <v>1</v>
      </c>
      <c r="U66">
        <v>4</v>
      </c>
      <c r="V66">
        <v>1</v>
      </c>
      <c r="AD66">
        <v>29.2</v>
      </c>
      <c r="AF66">
        <v>1</v>
      </c>
      <c r="AG66">
        <v>3</v>
      </c>
      <c r="AH66">
        <v>13</v>
      </c>
      <c r="AI66">
        <v>2</v>
      </c>
      <c r="AJ66">
        <v>1</v>
      </c>
      <c r="AL66">
        <v>13</v>
      </c>
      <c r="AO66">
        <v>3</v>
      </c>
      <c r="AT66" s="4">
        <f>'pdf DetailxSch $$'!AT66</f>
        <v>0</v>
      </c>
      <c r="AU66" s="4">
        <f>'pdf DetailxSch $$'!AV66</f>
        <v>0</v>
      </c>
      <c r="AV66" s="4">
        <f>'pdf DetailxSch $$'!AW66</f>
        <v>286029</v>
      </c>
      <c r="AW66" s="4">
        <f>'pdf DetailxSch $$'!AX66</f>
        <v>4621</v>
      </c>
      <c r="AX66" s="4">
        <f>'pdf DetailxSch $$'!AY66</f>
        <v>0</v>
      </c>
      <c r="BF66" s="4">
        <f>'pdf DetailxSch $$'!BG66</f>
        <v>0</v>
      </c>
      <c r="BG66" s="4">
        <f>'pdf DetailxSch $$'!BH66</f>
        <v>0</v>
      </c>
      <c r="BH66" s="4">
        <f>'pdf DetailxSch $$'!BI66</f>
        <v>0</v>
      </c>
      <c r="BI66" s="4">
        <f>'pdf DetailxSch $$'!BJ66</f>
        <v>0</v>
      </c>
      <c r="BP66">
        <v>3</v>
      </c>
      <c r="BR66" s="4">
        <f>'pdf DetailxSch $$'!BS66</f>
        <v>23000</v>
      </c>
      <c r="BS66" s="4">
        <f>'pdf DetailxSch $$'!BT66</f>
        <v>5000</v>
      </c>
      <c r="BT66" s="4">
        <f>'pdf DetailxSch $$'!BU66</f>
        <v>355889</v>
      </c>
      <c r="BU66" s="4">
        <f>'pdf DetailxSch $$'!BV66</f>
        <v>100000</v>
      </c>
      <c r="BW66" s="4">
        <f>'pdf DetailxSch $$'!BX66</f>
        <v>0</v>
      </c>
      <c r="BX66" s="4">
        <f>'pdf DetailxSch $$'!BY66</f>
        <v>5200</v>
      </c>
      <c r="BY66" s="4">
        <f>'pdf DetailxSch $$'!BZ66</f>
        <v>5897</v>
      </c>
      <c r="BZ66" s="4">
        <f>'pdf DetailxSch $$'!CA66</f>
        <v>6410</v>
      </c>
      <c r="CA66" s="4">
        <f>'pdf DetailxSch $$'!CB66</f>
        <v>6410</v>
      </c>
      <c r="CB66" s="4">
        <f>'pdf DetailxSch $$'!CC66</f>
        <v>7372</v>
      </c>
      <c r="CC66" s="4">
        <f>'pdf DetailxSch $$'!CD66</f>
        <v>12820</v>
      </c>
      <c r="CF66" s="4">
        <f>'pdf DetailxSch $$'!CG66</f>
        <v>0</v>
      </c>
      <c r="CG66" s="4">
        <f>'pdf DetailxSch $$'!CH66</f>
        <v>0</v>
      </c>
      <c r="CH66">
        <v>1</v>
      </c>
      <c r="CJ66" s="4">
        <f>'pdf DetailxSch $$'!CK66</f>
        <v>0</v>
      </c>
      <c r="CK66" s="4">
        <f>'pdf DetailxSch $$'!CL66</f>
        <v>0</v>
      </c>
      <c r="CL66" s="4">
        <f>'pdf DetailxSch $$'!CM66</f>
        <v>64100</v>
      </c>
      <c r="CM66" s="4">
        <f>'pdf DetailxSch $$'!CN66</f>
        <v>146176</v>
      </c>
      <c r="CN66" s="4">
        <f>'pdf DetailxSch $$'!CO66</f>
        <v>8431</v>
      </c>
      <c r="CO66" s="4">
        <f>'pdf DetailxSch $$'!CP66</f>
        <v>0</v>
      </c>
      <c r="CP66" s="4">
        <f>'pdf DetailxSch $$'!CQ66</f>
        <v>0</v>
      </c>
      <c r="CQ66" s="4">
        <f>'pdf DetailxSch $$'!CR66</f>
        <v>0</v>
      </c>
      <c r="CR66" s="4">
        <f>'pdf DetailxSch $$'!CS66</f>
        <v>0</v>
      </c>
      <c r="CT66" s="4">
        <f>'pdf DetailxSch $$'!CU66</f>
        <v>54600</v>
      </c>
      <c r="CU66" s="4">
        <f>'pdf DetailxSch $$'!CV66</f>
        <v>0</v>
      </c>
      <c r="CV66" s="4">
        <f>'pdf DetailxSch $$'!CW66</f>
        <v>224659</v>
      </c>
      <c r="CW66" s="4">
        <f>'pdf DetailxSch $$'!CX66</f>
        <v>0</v>
      </c>
      <c r="CY66" s="4">
        <f>'pdf DetailxSch $$'!CZ66</f>
        <v>0</v>
      </c>
      <c r="CZ66" s="4">
        <f>'pdf DetailxSch $$'!DA66</f>
        <v>0</v>
      </c>
      <c r="DA66" s="4">
        <f>'pdf DetailxSch $$'!DB66</f>
        <v>0</v>
      </c>
      <c r="DB66" s="4">
        <f>'pdf DetailxSch $$'!DC66</f>
        <v>0</v>
      </c>
      <c r="DD66" s="4">
        <f>'pdf DetailxSch $$'!DE66</f>
        <v>21</v>
      </c>
      <c r="DE66" s="52">
        <v>85.5</v>
      </c>
      <c r="DG66" s="82">
        <f>VLOOKUP(A66,'[2]FY21 FTE'!$A$2:$DT$118,124,FALSE)</f>
        <v>92.2</v>
      </c>
      <c r="DH66" s="83">
        <f t="shared" si="0"/>
        <v>-6.7000000000000028</v>
      </c>
      <c r="DI66" s="13"/>
    </row>
    <row r="67" spans="1:113" x14ac:dyDescent="0.2">
      <c r="A67" s="7">
        <v>308</v>
      </c>
      <c r="B67" t="s">
        <v>81</v>
      </c>
      <c r="C67" t="s">
        <v>351</v>
      </c>
      <c r="D67">
        <v>8</v>
      </c>
      <c r="E67" s="10">
        <v>233</v>
      </c>
      <c r="F67" s="9">
        <v>0.81100000000000005</v>
      </c>
      <c r="G67">
        <v>189</v>
      </c>
      <c r="H67">
        <v>1</v>
      </c>
      <c r="I67">
        <v>1</v>
      </c>
      <c r="M67">
        <v>0.5</v>
      </c>
      <c r="N67">
        <v>1</v>
      </c>
      <c r="S67">
        <v>1</v>
      </c>
      <c r="T67">
        <v>1</v>
      </c>
      <c r="U67">
        <v>1</v>
      </c>
      <c r="V67">
        <v>0.5</v>
      </c>
      <c r="W67">
        <v>3</v>
      </c>
      <c r="Y67">
        <v>2</v>
      </c>
      <c r="AA67">
        <v>2</v>
      </c>
      <c r="AB67">
        <v>4</v>
      </c>
      <c r="AC67">
        <v>2</v>
      </c>
      <c r="AD67">
        <v>10</v>
      </c>
      <c r="AF67">
        <v>1</v>
      </c>
      <c r="AG67">
        <v>3</v>
      </c>
      <c r="AH67">
        <v>5</v>
      </c>
      <c r="AI67">
        <v>2</v>
      </c>
      <c r="AJ67">
        <v>2</v>
      </c>
      <c r="AM67">
        <v>0.05</v>
      </c>
      <c r="AQ67">
        <v>5</v>
      </c>
      <c r="AR67">
        <v>5</v>
      </c>
      <c r="AS67">
        <v>1</v>
      </c>
      <c r="AT67" s="4">
        <f>'pdf DetailxSch $$'!AT67</f>
        <v>0</v>
      </c>
      <c r="AU67" s="4">
        <f>'pdf DetailxSch $$'!AV67</f>
        <v>0</v>
      </c>
      <c r="AV67" s="4">
        <f>'pdf DetailxSch $$'!AW67</f>
        <v>103969</v>
      </c>
      <c r="AW67" s="4">
        <f>'pdf DetailxSch $$'!AX67</f>
        <v>1680</v>
      </c>
      <c r="AX67" s="4">
        <f>'pdf DetailxSch $$'!AY67</f>
        <v>0</v>
      </c>
      <c r="BF67" s="4">
        <f>'pdf DetailxSch $$'!BG67</f>
        <v>0</v>
      </c>
      <c r="BG67" s="4">
        <f>'pdf DetailxSch $$'!BH67</f>
        <v>0</v>
      </c>
      <c r="BH67" s="4">
        <f>'pdf DetailxSch $$'!BI67</f>
        <v>0</v>
      </c>
      <c r="BI67" s="4">
        <f>'pdf DetailxSch $$'!BJ67</f>
        <v>0</v>
      </c>
      <c r="BR67" s="4">
        <f>'pdf DetailxSch $$'!BS67</f>
        <v>0</v>
      </c>
      <c r="BS67" s="4">
        <f>'pdf DetailxSch $$'!BT67</f>
        <v>0</v>
      </c>
      <c r="BT67" s="4">
        <f>'pdf DetailxSch $$'!BU67</f>
        <v>55922</v>
      </c>
      <c r="BU67" s="4">
        <f>'pdf DetailxSch $$'!BV67</f>
        <v>0</v>
      </c>
      <c r="BW67" s="4">
        <f>'pdf DetailxSch $$'!BX67</f>
        <v>0</v>
      </c>
      <c r="BX67" s="4">
        <f>'pdf DetailxSch $$'!BY67</f>
        <v>7619</v>
      </c>
      <c r="BY67" s="4">
        <f>'pdf DetailxSch $$'!BZ67</f>
        <v>1340</v>
      </c>
      <c r="BZ67" s="4">
        <f>'pdf DetailxSch $$'!CA67</f>
        <v>1165</v>
      </c>
      <c r="CA67" s="4">
        <f>'pdf DetailxSch $$'!CB67</f>
        <v>1165</v>
      </c>
      <c r="CB67" s="4">
        <f>'pdf DetailxSch $$'!CC67</f>
        <v>1340</v>
      </c>
      <c r="CC67" s="4">
        <f>'pdf DetailxSch $$'!CD67</f>
        <v>4660</v>
      </c>
      <c r="CF67" s="4">
        <f>'pdf DetailxSch $$'!CG67</f>
        <v>0</v>
      </c>
      <c r="CG67" s="4">
        <f>'pdf DetailxSch $$'!CH67</f>
        <v>0</v>
      </c>
      <c r="CJ67" s="4">
        <f>'pdf DetailxSch $$'!CK67</f>
        <v>0</v>
      </c>
      <c r="CK67" s="4">
        <f>'pdf DetailxSch $$'!CL67</f>
        <v>0</v>
      </c>
      <c r="CL67" s="4">
        <f>'pdf DetailxSch $$'!CM67</f>
        <v>23300</v>
      </c>
      <c r="CM67" s="4">
        <f>'pdf DetailxSch $$'!CN67</f>
        <v>64533</v>
      </c>
      <c r="CN67" s="4">
        <f>'pdf DetailxSch $$'!CO67</f>
        <v>4197</v>
      </c>
      <c r="CO67" s="4">
        <f>'pdf DetailxSch $$'!CP67</f>
        <v>0</v>
      </c>
      <c r="CP67" s="4">
        <f>'pdf DetailxSch $$'!CQ67</f>
        <v>0</v>
      </c>
      <c r="CQ67" s="4">
        <f>'pdf DetailxSch $$'!CR67</f>
        <v>13859</v>
      </c>
      <c r="CR67" s="4">
        <f>'pdf DetailxSch $$'!CS67</f>
        <v>0</v>
      </c>
      <c r="CT67" s="4">
        <f>'pdf DetailxSch $$'!CU67</f>
        <v>19175</v>
      </c>
      <c r="CU67" s="4">
        <f>'pdf DetailxSch $$'!CV67</f>
        <v>0</v>
      </c>
      <c r="CV67" s="4">
        <f>'pdf DetailxSch $$'!CW67</f>
        <v>0</v>
      </c>
      <c r="CW67" s="4">
        <f>'pdf DetailxSch $$'!CX67</f>
        <v>0</v>
      </c>
      <c r="CY67" s="4">
        <f>'pdf DetailxSch $$'!CZ67</f>
        <v>0</v>
      </c>
      <c r="CZ67" s="4">
        <f>'pdf DetailxSch $$'!DA67</f>
        <v>0</v>
      </c>
      <c r="DA67" s="4">
        <f>'pdf DetailxSch $$'!DB67</f>
        <v>0</v>
      </c>
      <c r="DB67" s="4">
        <f>'pdf DetailxSch $$'!DC67</f>
        <v>0</v>
      </c>
      <c r="DD67" s="4">
        <f>'pdf DetailxSch $$'!DE67</f>
        <v>-505</v>
      </c>
      <c r="DE67" s="52">
        <v>54.05</v>
      </c>
      <c r="DG67" s="82">
        <f>VLOOKUP(A67,'[2]FY21 FTE'!$A$2:$DT$118,124,FALSE)</f>
        <v>48</v>
      </c>
      <c r="DH67" s="83">
        <f t="shared" si="0"/>
        <v>6.0499999999999972</v>
      </c>
    </row>
    <row r="68" spans="1:113" x14ac:dyDescent="0.2">
      <c r="A68" s="7">
        <v>273</v>
      </c>
      <c r="B68" t="s">
        <v>82</v>
      </c>
      <c r="C68" t="s">
        <v>351</v>
      </c>
      <c r="D68">
        <v>3</v>
      </c>
      <c r="E68" s="10">
        <v>402</v>
      </c>
      <c r="F68" s="9">
        <v>3.6999999999999998E-2</v>
      </c>
      <c r="G68">
        <v>15</v>
      </c>
      <c r="H68">
        <v>1</v>
      </c>
      <c r="I68">
        <v>1</v>
      </c>
      <c r="J68">
        <v>1</v>
      </c>
      <c r="M68">
        <v>1</v>
      </c>
      <c r="N68">
        <v>1</v>
      </c>
      <c r="O68">
        <v>1</v>
      </c>
      <c r="S68">
        <v>1</v>
      </c>
      <c r="T68">
        <v>1</v>
      </c>
      <c r="U68">
        <v>2</v>
      </c>
      <c r="V68">
        <v>1</v>
      </c>
      <c r="W68">
        <v>4.5</v>
      </c>
      <c r="AA68">
        <v>2</v>
      </c>
      <c r="AB68">
        <v>2</v>
      </c>
      <c r="AC68">
        <v>3</v>
      </c>
      <c r="AD68">
        <v>18</v>
      </c>
      <c r="AF68">
        <v>1</v>
      </c>
      <c r="AG68">
        <v>1</v>
      </c>
      <c r="AH68">
        <v>3</v>
      </c>
      <c r="AL68">
        <v>2</v>
      </c>
      <c r="AT68" s="4">
        <f>'pdf DetailxSch $$'!AT68</f>
        <v>0</v>
      </c>
      <c r="AU68" s="4">
        <f>'pdf DetailxSch $$'!AV68</f>
        <v>0</v>
      </c>
      <c r="AV68" s="4">
        <f>'pdf DetailxSch $$'!AW68</f>
        <v>0</v>
      </c>
      <c r="AW68" s="4">
        <f>'pdf DetailxSch $$'!AX68</f>
        <v>0</v>
      </c>
      <c r="AX68" s="4">
        <f>'pdf DetailxSch $$'!AY68</f>
        <v>10050</v>
      </c>
      <c r="BF68" s="4">
        <f>'pdf DetailxSch $$'!BG68</f>
        <v>0</v>
      </c>
      <c r="BG68" s="4">
        <f>'pdf DetailxSch $$'!BH68</f>
        <v>0</v>
      </c>
      <c r="BH68" s="4">
        <f>'pdf DetailxSch $$'!BI68</f>
        <v>0</v>
      </c>
      <c r="BI68" s="4">
        <f>'pdf DetailxSch $$'!BJ68</f>
        <v>0</v>
      </c>
      <c r="BR68" s="4">
        <f>'pdf DetailxSch $$'!BS68</f>
        <v>0</v>
      </c>
      <c r="BS68" s="4">
        <f>'pdf DetailxSch $$'!BT68</f>
        <v>0</v>
      </c>
      <c r="BT68" s="4">
        <f>'pdf DetailxSch $$'!BU68</f>
        <v>55922</v>
      </c>
      <c r="BU68" s="4">
        <f>'pdf DetailxSch $$'!BV68</f>
        <v>0</v>
      </c>
      <c r="BW68" s="4">
        <f>'pdf DetailxSch $$'!BX68</f>
        <v>0</v>
      </c>
      <c r="BX68" s="4">
        <f>'pdf DetailxSch $$'!BY68</f>
        <v>0</v>
      </c>
      <c r="BY68" s="4">
        <f>'pdf DetailxSch $$'!BZ68</f>
        <v>2312</v>
      </c>
      <c r="BZ68" s="4">
        <f>'pdf DetailxSch $$'!CA68</f>
        <v>2010</v>
      </c>
      <c r="CA68" s="4">
        <f>'pdf DetailxSch $$'!CB68</f>
        <v>2010</v>
      </c>
      <c r="CB68" s="4">
        <f>'pdf DetailxSch $$'!CC68</f>
        <v>2312</v>
      </c>
      <c r="CC68" s="4">
        <f>'pdf DetailxSch $$'!CD68</f>
        <v>8040</v>
      </c>
      <c r="CF68" s="4">
        <f>'pdf DetailxSch $$'!CG68</f>
        <v>0</v>
      </c>
      <c r="CG68" s="4">
        <f>'pdf DetailxSch $$'!CH68</f>
        <v>0</v>
      </c>
      <c r="CJ68" s="4">
        <f>'pdf DetailxSch $$'!CK68</f>
        <v>0</v>
      </c>
      <c r="CK68" s="4">
        <f>'pdf DetailxSch $$'!CL68</f>
        <v>0</v>
      </c>
      <c r="CL68" s="4">
        <f>'pdf DetailxSch $$'!CM68</f>
        <v>40200</v>
      </c>
      <c r="CM68" s="4">
        <f>'pdf DetailxSch $$'!CN68</f>
        <v>76624</v>
      </c>
      <c r="CN68" s="4">
        <f>'pdf DetailxSch $$'!CO68</f>
        <v>3485</v>
      </c>
      <c r="CO68" s="4">
        <f>'pdf DetailxSch $$'!CP68</f>
        <v>0</v>
      </c>
      <c r="CP68" s="4">
        <f>'pdf DetailxSch $$'!CQ68</f>
        <v>0</v>
      </c>
      <c r="CQ68" s="4">
        <f>'pdf DetailxSch $$'!CR68</f>
        <v>0</v>
      </c>
      <c r="CR68" s="4">
        <f>'pdf DetailxSch $$'!CS68</f>
        <v>0</v>
      </c>
      <c r="CT68" s="4">
        <f>'pdf DetailxSch $$'!CU68</f>
        <v>1225</v>
      </c>
      <c r="CU68" s="4">
        <f>'pdf DetailxSch $$'!CV68</f>
        <v>0</v>
      </c>
      <c r="CV68" s="4">
        <f>'pdf DetailxSch $$'!CW68</f>
        <v>0</v>
      </c>
      <c r="CW68" s="4">
        <f>'pdf DetailxSch $$'!CX68</f>
        <v>0</v>
      </c>
      <c r="CY68" s="4">
        <f>'pdf DetailxSch $$'!CZ68</f>
        <v>0</v>
      </c>
      <c r="CZ68" s="4">
        <f>'pdf DetailxSch $$'!DA68</f>
        <v>0</v>
      </c>
      <c r="DA68" s="4">
        <f>'pdf DetailxSch $$'!DB68</f>
        <v>0</v>
      </c>
      <c r="DB68" s="4">
        <f>'pdf DetailxSch $$'!DC68</f>
        <v>0</v>
      </c>
      <c r="DD68" s="4">
        <f>'pdf DetailxSch $$'!DE68</f>
        <v>7</v>
      </c>
      <c r="DE68" s="52">
        <v>47.5</v>
      </c>
      <c r="DG68" s="82">
        <f>VLOOKUP(A68,'[2]FY21 FTE'!$A$2:$DT$118,124,FALSE)</f>
        <v>48.70000000000001</v>
      </c>
      <c r="DH68" s="83">
        <f t="shared" si="0"/>
        <v>-1.2000000000000099</v>
      </c>
      <c r="DI68" s="13"/>
    </row>
    <row r="69" spans="1:113" x14ac:dyDescent="0.2">
      <c r="A69" s="7">
        <v>284</v>
      </c>
      <c r="B69" t="s">
        <v>83</v>
      </c>
      <c r="C69" t="s">
        <v>351</v>
      </c>
      <c r="D69">
        <v>1</v>
      </c>
      <c r="E69" s="10">
        <v>457</v>
      </c>
      <c r="F69" s="9">
        <v>0.29499999999999998</v>
      </c>
      <c r="G69">
        <v>135</v>
      </c>
      <c r="H69">
        <v>1</v>
      </c>
      <c r="I69">
        <v>1</v>
      </c>
      <c r="J69">
        <v>1.1000000000000001</v>
      </c>
      <c r="M69">
        <v>1</v>
      </c>
      <c r="N69">
        <v>1</v>
      </c>
      <c r="O69">
        <v>1.1000000000000001</v>
      </c>
      <c r="S69">
        <v>1</v>
      </c>
      <c r="T69">
        <v>1</v>
      </c>
      <c r="U69">
        <v>4</v>
      </c>
      <c r="V69">
        <v>1</v>
      </c>
      <c r="W69">
        <v>4.5</v>
      </c>
      <c r="Y69">
        <v>2</v>
      </c>
      <c r="Z69">
        <v>2</v>
      </c>
      <c r="AA69">
        <v>2</v>
      </c>
      <c r="AB69">
        <v>6</v>
      </c>
      <c r="AC69">
        <v>3</v>
      </c>
      <c r="AD69">
        <v>18</v>
      </c>
      <c r="AF69">
        <v>1</v>
      </c>
      <c r="AG69">
        <v>4</v>
      </c>
      <c r="AH69">
        <v>7</v>
      </c>
      <c r="AI69">
        <v>2</v>
      </c>
      <c r="AJ69">
        <v>2</v>
      </c>
      <c r="AL69">
        <v>9</v>
      </c>
      <c r="AO69">
        <v>2</v>
      </c>
      <c r="AQ69">
        <v>11</v>
      </c>
      <c r="AR69">
        <v>11</v>
      </c>
      <c r="AT69" s="4">
        <f>'pdf DetailxSch $$'!AT69</f>
        <v>0</v>
      </c>
      <c r="AU69" s="4">
        <f>'pdf DetailxSch $$'!AV69</f>
        <v>0</v>
      </c>
      <c r="AV69" s="4">
        <f>'pdf DetailxSch $$'!AW69</f>
        <v>203923</v>
      </c>
      <c r="AW69" s="4">
        <f>'pdf DetailxSch $$'!AX69</f>
        <v>3295</v>
      </c>
      <c r="AX69" s="4">
        <f>'pdf DetailxSch $$'!AY69</f>
        <v>0</v>
      </c>
      <c r="BF69" s="4">
        <f>'pdf DetailxSch $$'!BG69</f>
        <v>0</v>
      </c>
      <c r="BG69" s="4">
        <f>'pdf DetailxSch $$'!BH69</f>
        <v>0</v>
      </c>
      <c r="BH69" s="4">
        <f>'pdf DetailxSch $$'!BI69</f>
        <v>0</v>
      </c>
      <c r="BI69" s="4">
        <f>'pdf DetailxSch $$'!BJ69</f>
        <v>0</v>
      </c>
      <c r="BO69">
        <v>1</v>
      </c>
      <c r="BR69" s="4">
        <f>'pdf DetailxSch $$'!BS69</f>
        <v>0</v>
      </c>
      <c r="BS69" s="4">
        <f>'pdf DetailxSch $$'!BT69</f>
        <v>0</v>
      </c>
      <c r="BT69" s="4">
        <f>'pdf DetailxSch $$'!BU69</f>
        <v>111844</v>
      </c>
      <c r="BU69" s="4">
        <f>'pdf DetailxSch $$'!BV69</f>
        <v>0</v>
      </c>
      <c r="BW69" s="4">
        <f>'pdf DetailxSch $$'!BX69</f>
        <v>0</v>
      </c>
      <c r="BX69" s="4">
        <f>'pdf DetailxSch $$'!BY69</f>
        <v>2702</v>
      </c>
      <c r="BY69" s="4">
        <f>'pdf DetailxSch $$'!BZ69</f>
        <v>2628</v>
      </c>
      <c r="BZ69" s="4">
        <f>'pdf DetailxSch $$'!CA69</f>
        <v>2285</v>
      </c>
      <c r="CA69" s="4">
        <f>'pdf DetailxSch $$'!CB69</f>
        <v>2285</v>
      </c>
      <c r="CB69" s="4">
        <f>'pdf DetailxSch $$'!CC69</f>
        <v>2628</v>
      </c>
      <c r="CC69" s="4">
        <f>'pdf DetailxSch $$'!CD69</f>
        <v>9140</v>
      </c>
      <c r="CF69" s="4">
        <f>'pdf DetailxSch $$'!CG69</f>
        <v>0</v>
      </c>
      <c r="CG69" s="4">
        <f>'pdf DetailxSch $$'!CH69</f>
        <v>0</v>
      </c>
      <c r="CJ69" s="4">
        <f>'pdf DetailxSch $$'!CK69</f>
        <v>5000</v>
      </c>
      <c r="CK69" s="4">
        <f>'pdf DetailxSch $$'!CL69</f>
        <v>70583</v>
      </c>
      <c r="CL69" s="4">
        <f>'pdf DetailxSch $$'!CM69</f>
        <v>45700</v>
      </c>
      <c r="CM69" s="4">
        <f>'pdf DetailxSch $$'!CN69</f>
        <v>122040</v>
      </c>
      <c r="CN69" s="4">
        <f>'pdf DetailxSch $$'!CO69</f>
        <v>10106</v>
      </c>
      <c r="CO69" s="4">
        <f>'pdf DetailxSch $$'!CP69</f>
        <v>0</v>
      </c>
      <c r="CP69" s="4">
        <f>'pdf DetailxSch $$'!CQ69</f>
        <v>0</v>
      </c>
      <c r="CQ69" s="4">
        <f>'pdf DetailxSch $$'!CR69</f>
        <v>0</v>
      </c>
      <c r="CR69" s="4">
        <f>'pdf DetailxSch $$'!CS69</f>
        <v>0</v>
      </c>
      <c r="CS69">
        <v>1</v>
      </c>
      <c r="CT69" s="4">
        <f>'pdf DetailxSch $$'!CU69</f>
        <v>10125</v>
      </c>
      <c r="CU69" s="4">
        <f>'pdf DetailxSch $$'!CV69</f>
        <v>0</v>
      </c>
      <c r="CV69" s="4">
        <f>'pdf DetailxSch $$'!CW69</f>
        <v>0</v>
      </c>
      <c r="CW69" s="4">
        <f>'pdf DetailxSch $$'!CX69</f>
        <v>0</v>
      </c>
      <c r="CY69" s="4">
        <f>'pdf DetailxSch $$'!CZ69</f>
        <v>0</v>
      </c>
      <c r="CZ69" s="4">
        <f>'pdf DetailxSch $$'!DA69</f>
        <v>0</v>
      </c>
      <c r="DA69" s="4">
        <f>'pdf DetailxSch $$'!DB69</f>
        <v>0</v>
      </c>
      <c r="DB69" s="4">
        <f>'pdf DetailxSch $$'!DC69</f>
        <v>0</v>
      </c>
      <c r="DD69" s="4">
        <f>'pdf DetailxSch $$'!DE69</f>
        <v>12</v>
      </c>
      <c r="DE69" s="52">
        <v>101.7</v>
      </c>
      <c r="DG69" s="82">
        <f>VLOOKUP(A69,'[2]FY21 FTE'!$A$2:$DT$118,124,FALSE)</f>
        <v>92.4</v>
      </c>
      <c r="DH69" s="83">
        <f t="shared" ref="DH69:DH122" si="1">DE69-DG69</f>
        <v>9.2999999999999972</v>
      </c>
    </row>
    <row r="70" spans="1:113" x14ac:dyDescent="0.2">
      <c r="A70" s="7">
        <v>274</v>
      </c>
      <c r="B70" t="s">
        <v>84</v>
      </c>
      <c r="C70" t="s">
        <v>351</v>
      </c>
      <c r="D70">
        <v>6</v>
      </c>
      <c r="E70" s="10">
        <v>509</v>
      </c>
      <c r="F70" s="9">
        <v>0.13400000000000001</v>
      </c>
      <c r="G70">
        <v>68</v>
      </c>
      <c r="H70">
        <v>1</v>
      </c>
      <c r="I70">
        <v>1</v>
      </c>
      <c r="J70">
        <v>1.3</v>
      </c>
      <c r="M70">
        <v>1</v>
      </c>
      <c r="N70">
        <v>1</v>
      </c>
      <c r="O70">
        <v>1.3</v>
      </c>
      <c r="S70">
        <v>1</v>
      </c>
      <c r="T70">
        <v>1</v>
      </c>
      <c r="U70">
        <v>3</v>
      </c>
      <c r="V70">
        <v>1</v>
      </c>
      <c r="W70">
        <v>4.5</v>
      </c>
      <c r="Y70">
        <v>2</v>
      </c>
      <c r="Z70">
        <v>1</v>
      </c>
      <c r="AA70">
        <v>2</v>
      </c>
      <c r="AB70">
        <v>5</v>
      </c>
      <c r="AC70">
        <v>4</v>
      </c>
      <c r="AD70">
        <v>20</v>
      </c>
      <c r="AF70">
        <v>1</v>
      </c>
      <c r="AG70">
        <v>1</v>
      </c>
      <c r="AH70">
        <v>4</v>
      </c>
      <c r="AL70">
        <v>1</v>
      </c>
      <c r="AT70" s="4">
        <f>'pdf DetailxSch $$'!AT70</f>
        <v>0</v>
      </c>
      <c r="AU70" s="4">
        <f>'pdf DetailxSch $$'!AV70</f>
        <v>0</v>
      </c>
      <c r="AV70" s="4">
        <f>'pdf DetailxSch $$'!AW70</f>
        <v>0</v>
      </c>
      <c r="AW70" s="4">
        <f>'pdf DetailxSch $$'!AX70</f>
        <v>0</v>
      </c>
      <c r="AX70" s="4">
        <f>'pdf DetailxSch $$'!AY70</f>
        <v>12725</v>
      </c>
      <c r="BF70" s="4">
        <f>'pdf DetailxSch $$'!BG70</f>
        <v>0</v>
      </c>
      <c r="BG70" s="4">
        <f>'pdf DetailxSch $$'!BH70</f>
        <v>0</v>
      </c>
      <c r="BH70" s="4">
        <f>'pdf DetailxSch $$'!BI70</f>
        <v>0</v>
      </c>
      <c r="BI70" s="4">
        <f>'pdf DetailxSch $$'!BJ70</f>
        <v>0</v>
      </c>
      <c r="BR70" s="4">
        <f>'pdf DetailxSch $$'!BS70</f>
        <v>0</v>
      </c>
      <c r="BS70" s="4">
        <f>'pdf DetailxSch $$'!BT70</f>
        <v>0</v>
      </c>
      <c r="BT70" s="4">
        <f>'pdf DetailxSch $$'!BU70</f>
        <v>111844</v>
      </c>
      <c r="BU70" s="4">
        <f>'pdf DetailxSch $$'!BV70</f>
        <v>0</v>
      </c>
      <c r="BW70" s="4">
        <f>'pdf DetailxSch $$'!BX70</f>
        <v>0</v>
      </c>
      <c r="BX70" s="4">
        <f>'pdf DetailxSch $$'!BY70</f>
        <v>0</v>
      </c>
      <c r="BY70" s="4">
        <f>'pdf DetailxSch $$'!BZ70</f>
        <v>2927</v>
      </c>
      <c r="BZ70" s="4">
        <f>'pdf DetailxSch $$'!CA70</f>
        <v>2545</v>
      </c>
      <c r="CA70" s="4">
        <f>'pdf DetailxSch $$'!CB70</f>
        <v>2545</v>
      </c>
      <c r="CB70" s="4">
        <f>'pdf DetailxSch $$'!CC70</f>
        <v>2927</v>
      </c>
      <c r="CC70" s="4">
        <f>'pdf DetailxSch $$'!CD70</f>
        <v>10180</v>
      </c>
      <c r="CF70" s="4">
        <f>'pdf DetailxSch $$'!CG70</f>
        <v>0</v>
      </c>
      <c r="CG70" s="4">
        <f>'pdf DetailxSch $$'!CH70</f>
        <v>0</v>
      </c>
      <c r="CJ70" s="4">
        <f>'pdf DetailxSch $$'!CK70</f>
        <v>0</v>
      </c>
      <c r="CK70" s="4">
        <f>'pdf DetailxSch $$'!CL70</f>
        <v>0</v>
      </c>
      <c r="CL70" s="4">
        <f>'pdf DetailxSch $$'!CM70</f>
        <v>50900</v>
      </c>
      <c r="CM70" s="4">
        <f>'pdf DetailxSch $$'!CN70</f>
        <v>89916</v>
      </c>
      <c r="CN70" s="4">
        <f>'pdf DetailxSch $$'!CO70</f>
        <v>6422</v>
      </c>
      <c r="CO70" s="4">
        <f>'pdf DetailxSch $$'!CP70</f>
        <v>0</v>
      </c>
      <c r="CP70" s="4">
        <f>'pdf DetailxSch $$'!CQ70</f>
        <v>0</v>
      </c>
      <c r="CQ70" s="4">
        <f>'pdf DetailxSch $$'!CR70</f>
        <v>0</v>
      </c>
      <c r="CR70" s="4">
        <f>'pdf DetailxSch $$'!CS70</f>
        <v>0</v>
      </c>
      <c r="CT70" s="4">
        <f>'pdf DetailxSch $$'!CU70</f>
        <v>2625</v>
      </c>
      <c r="CU70" s="4">
        <f>'pdf DetailxSch $$'!CV70</f>
        <v>0</v>
      </c>
      <c r="CV70" s="4">
        <f>'pdf DetailxSch $$'!CW70</f>
        <v>0</v>
      </c>
      <c r="CW70" s="4">
        <f>'pdf DetailxSch $$'!CX70</f>
        <v>0</v>
      </c>
      <c r="CY70" s="4">
        <f>'pdf DetailxSch $$'!CZ70</f>
        <v>0</v>
      </c>
      <c r="CZ70" s="4">
        <f>'pdf DetailxSch $$'!DA70</f>
        <v>0</v>
      </c>
      <c r="DA70" s="4">
        <f>'pdf DetailxSch $$'!DB70</f>
        <v>0</v>
      </c>
      <c r="DB70" s="4">
        <f>'pdf DetailxSch $$'!DC70</f>
        <v>0</v>
      </c>
      <c r="DD70" s="4">
        <f>'pdf DetailxSch $$'!DE70</f>
        <v>8</v>
      </c>
      <c r="DE70" s="52">
        <v>58.1</v>
      </c>
      <c r="DG70" s="82">
        <f>VLOOKUP(A70,'[2]FY21 FTE'!$A$2:$DT$118,124,FALSE)</f>
        <v>55.4</v>
      </c>
      <c r="DH70" s="83">
        <f t="shared" si="1"/>
        <v>2.7000000000000028</v>
      </c>
    </row>
    <row r="71" spans="1:113" x14ac:dyDescent="0.2">
      <c r="A71" s="7">
        <v>435</v>
      </c>
      <c r="B71" t="s">
        <v>85</v>
      </c>
      <c r="C71" t="s">
        <v>355</v>
      </c>
      <c r="D71">
        <v>5</v>
      </c>
      <c r="E71" s="10">
        <v>300</v>
      </c>
      <c r="F71" s="9">
        <v>0.60699999999999998</v>
      </c>
      <c r="G71">
        <v>182</v>
      </c>
      <c r="H71">
        <v>0.5</v>
      </c>
      <c r="I71">
        <v>1</v>
      </c>
      <c r="J71">
        <v>2</v>
      </c>
      <c r="K71">
        <v>1</v>
      </c>
      <c r="M71">
        <v>1</v>
      </c>
      <c r="N71">
        <v>1</v>
      </c>
      <c r="S71">
        <v>1</v>
      </c>
      <c r="T71">
        <v>1</v>
      </c>
      <c r="U71">
        <v>3</v>
      </c>
      <c r="V71">
        <v>1</v>
      </c>
      <c r="AD71">
        <v>13.5</v>
      </c>
      <c r="AF71">
        <v>1</v>
      </c>
      <c r="AG71">
        <v>2</v>
      </c>
      <c r="AH71">
        <v>8</v>
      </c>
      <c r="AI71">
        <v>3</v>
      </c>
      <c r="AJ71">
        <v>1</v>
      </c>
      <c r="AL71">
        <v>1</v>
      </c>
      <c r="AT71" s="4">
        <f>'pdf DetailxSch $$'!AT71</f>
        <v>0</v>
      </c>
      <c r="AU71" s="4">
        <f>'pdf DetailxSch $$'!AV71</f>
        <v>0</v>
      </c>
      <c r="AV71" s="4">
        <f>'pdf DetailxSch $$'!AW71</f>
        <v>94061</v>
      </c>
      <c r="AW71" s="4">
        <f>'pdf DetailxSch $$'!AX71</f>
        <v>1520</v>
      </c>
      <c r="AX71" s="4">
        <f>'pdf DetailxSch $$'!AY71</f>
        <v>0</v>
      </c>
      <c r="BF71" s="4">
        <f>'pdf DetailxSch $$'!BG71</f>
        <v>0</v>
      </c>
      <c r="BG71" s="4">
        <f>'pdf DetailxSch $$'!BH71</f>
        <v>0</v>
      </c>
      <c r="BH71" s="4">
        <f>'pdf DetailxSch $$'!BI71</f>
        <v>0</v>
      </c>
      <c r="BI71" s="4">
        <f>'pdf DetailxSch $$'!BJ71</f>
        <v>0</v>
      </c>
      <c r="BP71">
        <v>2</v>
      </c>
      <c r="BR71" s="4">
        <f>'pdf DetailxSch $$'!BS71</f>
        <v>23000</v>
      </c>
      <c r="BS71" s="4">
        <f>'pdf DetailxSch $$'!BT71</f>
        <v>5000</v>
      </c>
      <c r="BT71" s="4">
        <f>'pdf DetailxSch $$'!BU71</f>
        <v>188124</v>
      </c>
      <c r="BU71" s="4">
        <f>'pdf DetailxSch $$'!BV71</f>
        <v>100000</v>
      </c>
      <c r="BW71" s="4">
        <f>'pdf DetailxSch $$'!BX71</f>
        <v>75000</v>
      </c>
      <c r="BX71" s="4">
        <f>'pdf DetailxSch $$'!BY71</f>
        <v>3645</v>
      </c>
      <c r="BY71" s="4">
        <f>'pdf DetailxSch $$'!BZ71</f>
        <v>2760</v>
      </c>
      <c r="BZ71" s="4">
        <f>'pdf DetailxSch $$'!CA71</f>
        <v>3000</v>
      </c>
      <c r="CA71" s="4">
        <f>'pdf DetailxSch $$'!CB71</f>
        <v>3000</v>
      </c>
      <c r="CB71" s="4">
        <f>'pdf DetailxSch $$'!CC71</f>
        <v>3450</v>
      </c>
      <c r="CC71" s="4">
        <f>'pdf DetailxSch $$'!CD71</f>
        <v>6000</v>
      </c>
      <c r="CF71" s="4">
        <f>'pdf DetailxSch $$'!CG71</f>
        <v>0</v>
      </c>
      <c r="CG71" s="4">
        <f>'pdf DetailxSch $$'!CH71</f>
        <v>0</v>
      </c>
      <c r="CJ71" s="4">
        <f>'pdf DetailxSch $$'!CK71</f>
        <v>0</v>
      </c>
      <c r="CK71" s="4">
        <f>'pdf DetailxSch $$'!CL71</f>
        <v>0</v>
      </c>
      <c r="CL71" s="4">
        <f>'pdf DetailxSch $$'!CM71</f>
        <v>30000</v>
      </c>
      <c r="CM71" s="4">
        <f>'pdf DetailxSch $$'!CN71</f>
        <v>73423</v>
      </c>
      <c r="CN71" s="4">
        <f>'pdf DetailxSch $$'!CO71</f>
        <v>4085</v>
      </c>
      <c r="CO71" s="4">
        <f>'pdf DetailxSch $$'!CP71</f>
        <v>0</v>
      </c>
      <c r="CP71" s="4">
        <f>'pdf DetailxSch $$'!CQ71</f>
        <v>0</v>
      </c>
      <c r="CQ71" s="4">
        <f>'pdf DetailxSch $$'!CR71</f>
        <v>0</v>
      </c>
      <c r="CR71" s="4">
        <f>'pdf DetailxSch $$'!CS71</f>
        <v>0</v>
      </c>
      <c r="CT71" s="4">
        <f>'pdf DetailxSch $$'!CU71</f>
        <v>42000</v>
      </c>
      <c r="CU71" s="4">
        <f>'pdf DetailxSch $$'!CV71</f>
        <v>0</v>
      </c>
      <c r="CV71" s="4">
        <f>'pdf DetailxSch $$'!CW71</f>
        <v>0</v>
      </c>
      <c r="CW71" s="4">
        <f>'pdf DetailxSch $$'!CX71</f>
        <v>0</v>
      </c>
      <c r="CY71" s="4">
        <f>'pdf DetailxSch $$'!CZ71</f>
        <v>0</v>
      </c>
      <c r="CZ71" s="4">
        <f>'pdf DetailxSch $$'!DA71</f>
        <v>0</v>
      </c>
      <c r="DA71" s="4">
        <f>'pdf DetailxSch $$'!DB71</f>
        <v>0</v>
      </c>
      <c r="DB71" s="4">
        <f>'pdf DetailxSch $$'!DC71</f>
        <v>0</v>
      </c>
      <c r="DD71" s="4">
        <f>'pdf DetailxSch $$'!DE71</f>
        <v>8</v>
      </c>
      <c r="DE71" s="52">
        <v>44</v>
      </c>
      <c r="DG71" s="82">
        <f>VLOOKUP(A71,'[2]FY21 FTE'!$A$2:$DT$118,124,FALSE)</f>
        <v>40.299999999999997</v>
      </c>
      <c r="DH71" s="83">
        <f t="shared" si="1"/>
        <v>3.7000000000000028</v>
      </c>
    </row>
    <row r="72" spans="1:113" x14ac:dyDescent="0.2">
      <c r="A72" s="7">
        <v>458</v>
      </c>
      <c r="B72" t="s">
        <v>86</v>
      </c>
      <c r="C72" t="s">
        <v>352</v>
      </c>
      <c r="D72">
        <v>5</v>
      </c>
      <c r="E72" s="10">
        <v>696</v>
      </c>
      <c r="F72" s="9">
        <v>0.38500000000000001</v>
      </c>
      <c r="G72">
        <v>268</v>
      </c>
      <c r="H72">
        <v>0.5</v>
      </c>
      <c r="I72">
        <v>1</v>
      </c>
      <c r="J72">
        <v>2.2999999999999998</v>
      </c>
      <c r="L72">
        <v>3</v>
      </c>
      <c r="M72">
        <v>1</v>
      </c>
      <c r="N72">
        <v>1</v>
      </c>
      <c r="O72">
        <v>1.7</v>
      </c>
      <c r="P72">
        <v>1</v>
      </c>
      <c r="Q72">
        <v>1</v>
      </c>
      <c r="S72">
        <v>1</v>
      </c>
      <c r="T72">
        <v>1</v>
      </c>
      <c r="U72">
        <v>6</v>
      </c>
      <c r="V72">
        <v>1</v>
      </c>
      <c r="AD72">
        <f>29.1-AE72</f>
        <v>29</v>
      </c>
      <c r="AE72">
        <v>0.10000000000000142</v>
      </c>
      <c r="AF72">
        <v>1</v>
      </c>
      <c r="AG72">
        <v>2</v>
      </c>
      <c r="AH72">
        <v>2</v>
      </c>
      <c r="AL72">
        <v>1</v>
      </c>
      <c r="AT72" s="4">
        <f>'pdf DetailxSch $$'!AT72</f>
        <v>0</v>
      </c>
      <c r="AU72" s="4">
        <f>'pdf DetailxSch $$'!AV72</f>
        <v>0</v>
      </c>
      <c r="AV72" s="4">
        <f>'pdf DetailxSch $$'!AW72</f>
        <v>218214</v>
      </c>
      <c r="AW72" s="4">
        <f>'pdf DetailxSch $$'!AX72</f>
        <v>3526</v>
      </c>
      <c r="AX72" s="4">
        <f>'pdf DetailxSch $$'!AY72</f>
        <v>0</v>
      </c>
      <c r="BF72" s="4">
        <f>'pdf DetailxSch $$'!BG72</f>
        <v>0</v>
      </c>
      <c r="BG72" s="4">
        <f>'pdf DetailxSch $$'!BH72</f>
        <v>0</v>
      </c>
      <c r="BH72" s="4">
        <f>'pdf DetailxSch $$'!BI72</f>
        <v>0</v>
      </c>
      <c r="BI72" s="4">
        <f>'pdf DetailxSch $$'!BJ72</f>
        <v>43129</v>
      </c>
      <c r="BJ72">
        <v>1</v>
      </c>
      <c r="BK72">
        <v>1</v>
      </c>
      <c r="BL72">
        <v>3</v>
      </c>
      <c r="BN72">
        <v>1</v>
      </c>
      <c r="BR72" s="4">
        <f>'pdf DetailxSch $$'!BS72</f>
        <v>0</v>
      </c>
      <c r="BS72" s="4">
        <f>'pdf DetailxSch $$'!BT72</f>
        <v>0</v>
      </c>
      <c r="BT72" s="4">
        <f>'pdf DetailxSch $$'!BU72</f>
        <v>355889</v>
      </c>
      <c r="BU72" s="4">
        <f>'pdf DetailxSch $$'!BV72</f>
        <v>0</v>
      </c>
      <c r="BV72">
        <v>1</v>
      </c>
      <c r="BW72" s="4">
        <f>'pdf DetailxSch $$'!BX72</f>
        <v>0</v>
      </c>
      <c r="BX72" s="4">
        <f>'pdf DetailxSch $$'!BY72</f>
        <v>5353</v>
      </c>
      <c r="BY72" s="4">
        <f>'pdf DetailxSch $$'!BZ72</f>
        <v>20010</v>
      </c>
      <c r="BZ72" s="4">
        <f>'pdf DetailxSch $$'!CA72</f>
        <v>10440</v>
      </c>
      <c r="CA72" s="4">
        <f>'pdf DetailxSch $$'!CB72</f>
        <v>10440</v>
      </c>
      <c r="CB72" s="4">
        <f>'pdf DetailxSch $$'!CC72</f>
        <v>24012</v>
      </c>
      <c r="CC72" s="4">
        <f>'pdf DetailxSch $$'!CD72</f>
        <v>13920</v>
      </c>
      <c r="CF72" s="4">
        <f>'pdf DetailxSch $$'!CG72</f>
        <v>0</v>
      </c>
      <c r="CG72" s="4">
        <f>'pdf DetailxSch $$'!CH72</f>
        <v>0</v>
      </c>
      <c r="CJ72" s="4">
        <f>'pdf DetailxSch $$'!CK72</f>
        <v>0</v>
      </c>
      <c r="CK72" s="4">
        <f>'pdf DetailxSch $$'!CL72</f>
        <v>0</v>
      </c>
      <c r="CL72" s="4">
        <f>'pdf DetailxSch $$'!CM72</f>
        <v>69600</v>
      </c>
      <c r="CM72" s="4">
        <f>'pdf DetailxSch $$'!CN72</f>
        <v>95730</v>
      </c>
      <c r="CN72" s="4">
        <f>'pdf DetailxSch $$'!CO72</f>
        <v>17681</v>
      </c>
      <c r="CO72" s="4">
        <f>'pdf DetailxSch $$'!CP72</f>
        <v>0</v>
      </c>
      <c r="CP72" s="4">
        <f>'pdf DetailxSch $$'!CQ72</f>
        <v>1680585</v>
      </c>
      <c r="CQ72" s="4">
        <f>'pdf DetailxSch $$'!CR72</f>
        <v>0</v>
      </c>
      <c r="CR72" s="4">
        <f>'pdf DetailxSch $$'!CS72</f>
        <v>0</v>
      </c>
      <c r="CT72" s="4">
        <f>'pdf DetailxSch $$'!CU72</f>
        <v>3150</v>
      </c>
      <c r="CU72" s="4">
        <f>'pdf DetailxSch $$'!CV72</f>
        <v>0</v>
      </c>
      <c r="CV72" s="4">
        <f>'pdf DetailxSch $$'!CW72</f>
        <v>0</v>
      </c>
      <c r="CW72" s="4">
        <f>'pdf DetailxSch $$'!CX72</f>
        <v>112569</v>
      </c>
      <c r="CY72" s="4">
        <f>'pdf DetailxSch $$'!CZ72</f>
        <v>0</v>
      </c>
      <c r="CZ72" s="4">
        <f>'pdf DetailxSch $$'!DA72</f>
        <v>0</v>
      </c>
      <c r="DA72" s="4">
        <f>'pdf DetailxSch $$'!DB72</f>
        <v>0</v>
      </c>
      <c r="DB72" s="4">
        <f>'pdf DetailxSch $$'!DC72</f>
        <v>0</v>
      </c>
      <c r="DD72" s="4">
        <f>'pdf DetailxSch $$'!DE72</f>
        <v>112579</v>
      </c>
      <c r="DE72" s="52">
        <v>63.6</v>
      </c>
      <c r="DG72" s="82">
        <f>VLOOKUP(A72,'[2]FY21 FTE'!$A$2:$DT$118,124,FALSE)</f>
        <v>63.20000044870617</v>
      </c>
      <c r="DH72" s="83">
        <f t="shared" si="1"/>
        <v>0.39999955129383125</v>
      </c>
    </row>
    <row r="73" spans="1:113" x14ac:dyDescent="0.2">
      <c r="A73" s="7" t="s">
        <v>348</v>
      </c>
      <c r="B73" t="s">
        <v>87</v>
      </c>
      <c r="C73" t="s">
        <v>351</v>
      </c>
      <c r="D73">
        <v>4</v>
      </c>
      <c r="E73" s="10">
        <v>73</v>
      </c>
      <c r="F73" s="9">
        <v>0.50700000000000001</v>
      </c>
      <c r="G73">
        <v>37</v>
      </c>
      <c r="H73">
        <v>1</v>
      </c>
      <c r="I73">
        <v>1</v>
      </c>
      <c r="M73">
        <v>0.5</v>
      </c>
      <c r="N73">
        <v>1</v>
      </c>
      <c r="S73">
        <v>1</v>
      </c>
      <c r="T73">
        <v>1</v>
      </c>
      <c r="U73">
        <v>1</v>
      </c>
      <c r="V73">
        <v>0.5</v>
      </c>
      <c r="W73">
        <v>3</v>
      </c>
      <c r="Y73">
        <v>2</v>
      </c>
      <c r="AA73">
        <v>2</v>
      </c>
      <c r="AB73">
        <v>4</v>
      </c>
      <c r="AH73">
        <v>4</v>
      </c>
      <c r="AI73">
        <v>3</v>
      </c>
      <c r="AM73">
        <v>0.36</v>
      </c>
      <c r="AT73" s="4">
        <f>'pdf DetailxSch $$'!AT73</f>
        <v>0</v>
      </c>
      <c r="AU73" s="4">
        <f>'pdf DetailxSch $$'!AV73</f>
        <v>0</v>
      </c>
      <c r="AV73" s="4">
        <f>'pdf DetailxSch $$'!AW73</f>
        <v>14028</v>
      </c>
      <c r="AW73" s="4">
        <f>'pdf DetailxSch $$'!AX73</f>
        <v>227</v>
      </c>
      <c r="AX73" s="4">
        <f>'pdf DetailxSch $$'!AY73</f>
        <v>0</v>
      </c>
      <c r="BF73" s="4">
        <f>'pdf DetailxSch $$'!BG73</f>
        <v>0</v>
      </c>
      <c r="BG73" s="4">
        <f>'pdf DetailxSch $$'!BH73</f>
        <v>0</v>
      </c>
      <c r="BH73" s="4">
        <f>'pdf DetailxSch $$'!BI73</f>
        <v>0</v>
      </c>
      <c r="BI73" s="4">
        <f>'pdf DetailxSch $$'!BJ73</f>
        <v>0</v>
      </c>
      <c r="BR73" s="4">
        <f>'pdf DetailxSch $$'!BS73</f>
        <v>0</v>
      </c>
      <c r="BS73" s="4">
        <f>'pdf DetailxSch $$'!BT73</f>
        <v>0</v>
      </c>
      <c r="BT73" s="4">
        <f>'pdf DetailxSch $$'!BU73</f>
        <v>55922</v>
      </c>
      <c r="BU73" s="4">
        <f>'pdf DetailxSch $$'!BV73</f>
        <v>0</v>
      </c>
      <c r="BW73" s="4">
        <f>'pdf DetailxSch $$'!BX73</f>
        <v>0</v>
      </c>
      <c r="BX73" s="4">
        <f>'pdf DetailxSch $$'!BY73</f>
        <v>0</v>
      </c>
      <c r="BY73" s="4">
        <f>'pdf DetailxSch $$'!BZ73</f>
        <v>0</v>
      </c>
      <c r="BZ73" s="4">
        <f>'pdf DetailxSch $$'!CA73</f>
        <v>0</v>
      </c>
      <c r="CA73" s="4">
        <f>'pdf DetailxSch $$'!CB73</f>
        <v>0</v>
      </c>
      <c r="CB73" s="4">
        <f>'pdf DetailxSch $$'!CC73</f>
        <v>0</v>
      </c>
      <c r="CC73" s="4">
        <f>'pdf DetailxSch $$'!CD73</f>
        <v>0</v>
      </c>
      <c r="CF73" s="4">
        <f>'pdf DetailxSch $$'!CG73</f>
        <v>0</v>
      </c>
      <c r="CG73" s="4">
        <f>'pdf DetailxSch $$'!CH73</f>
        <v>0</v>
      </c>
      <c r="CJ73" s="4">
        <f>'pdf DetailxSch $$'!CK73</f>
        <v>0</v>
      </c>
      <c r="CK73" s="4">
        <f>'pdf DetailxSch $$'!CL73</f>
        <v>0</v>
      </c>
      <c r="CL73" s="4">
        <f>'pdf DetailxSch $$'!CM73</f>
        <v>48100</v>
      </c>
      <c r="CM73" s="4">
        <f>'pdf DetailxSch $$'!CN73</f>
        <v>35966</v>
      </c>
      <c r="CN73" s="4">
        <f>'pdf DetailxSch $$'!CO73</f>
        <v>0</v>
      </c>
      <c r="CO73" s="4">
        <f>'pdf DetailxSch $$'!CP73</f>
        <v>0</v>
      </c>
      <c r="CP73" s="4">
        <f>'pdf DetailxSch $$'!CQ73</f>
        <v>0</v>
      </c>
      <c r="CQ73" s="4">
        <f>'pdf DetailxSch $$'!CR73</f>
        <v>0</v>
      </c>
      <c r="CR73" s="4">
        <f>'pdf DetailxSch $$'!CS73</f>
        <v>0</v>
      </c>
      <c r="CT73" s="4">
        <f>'pdf DetailxSch $$'!CU73</f>
        <v>4322</v>
      </c>
      <c r="CU73" s="4">
        <f>'pdf DetailxSch $$'!CV73</f>
        <v>0</v>
      </c>
      <c r="CV73" s="4">
        <f>'pdf DetailxSch $$'!CW73</f>
        <v>0</v>
      </c>
      <c r="CW73" s="4">
        <f>'pdf DetailxSch $$'!CX73</f>
        <v>0</v>
      </c>
      <c r="CY73" s="4">
        <f>'pdf DetailxSch $$'!CZ73</f>
        <v>0</v>
      </c>
      <c r="CZ73" s="4">
        <f>'pdf DetailxSch $$'!DA73</f>
        <v>0</v>
      </c>
      <c r="DA73" s="4">
        <f>'pdf DetailxSch $$'!DB73</f>
        <v>0</v>
      </c>
      <c r="DB73" s="4">
        <f>'pdf DetailxSch $$'!DC73</f>
        <v>0</v>
      </c>
      <c r="DD73" s="4">
        <f>'pdf DetailxSch $$'!DE73</f>
        <v>-223879</v>
      </c>
      <c r="DE73" s="52">
        <v>25.36</v>
      </c>
      <c r="DG73" s="82"/>
      <c r="DH73" s="83">
        <f t="shared" si="1"/>
        <v>25.36</v>
      </c>
    </row>
    <row r="74" spans="1:113" x14ac:dyDescent="0.2">
      <c r="A74" s="7">
        <v>280</v>
      </c>
      <c r="B74" t="s">
        <v>88</v>
      </c>
      <c r="C74" t="s">
        <v>351</v>
      </c>
      <c r="D74">
        <v>6</v>
      </c>
      <c r="E74" s="10">
        <v>418</v>
      </c>
      <c r="F74" s="9">
        <v>0.63900000000000001</v>
      </c>
      <c r="G74">
        <v>267</v>
      </c>
      <c r="H74">
        <v>1</v>
      </c>
      <c r="I74">
        <v>1</v>
      </c>
      <c r="J74">
        <v>1</v>
      </c>
      <c r="M74">
        <v>1</v>
      </c>
      <c r="N74">
        <v>1</v>
      </c>
      <c r="O74">
        <v>1</v>
      </c>
      <c r="S74">
        <v>1</v>
      </c>
      <c r="T74">
        <v>1</v>
      </c>
      <c r="U74">
        <v>2</v>
      </c>
      <c r="V74">
        <v>1</v>
      </c>
      <c r="W74">
        <f>7.5-X74</f>
        <v>4.5</v>
      </c>
      <c r="X74">
        <v>3</v>
      </c>
      <c r="Y74">
        <v>3</v>
      </c>
      <c r="Z74">
        <v>1</v>
      </c>
      <c r="AA74">
        <v>4</v>
      </c>
      <c r="AB74">
        <v>8</v>
      </c>
      <c r="AC74">
        <v>3</v>
      </c>
      <c r="AD74">
        <v>15</v>
      </c>
      <c r="AF74">
        <v>1</v>
      </c>
      <c r="AG74">
        <v>2</v>
      </c>
      <c r="AH74">
        <v>8</v>
      </c>
      <c r="AI74">
        <v>5</v>
      </c>
      <c r="AL74">
        <v>1</v>
      </c>
      <c r="AQ74">
        <v>6</v>
      </c>
      <c r="AR74">
        <v>6</v>
      </c>
      <c r="AS74">
        <v>1</v>
      </c>
      <c r="AT74" s="4">
        <f>'pdf DetailxSch $$'!AT74</f>
        <v>0</v>
      </c>
      <c r="AU74" s="4">
        <f>'pdf DetailxSch $$'!AV74</f>
        <v>0</v>
      </c>
      <c r="AV74" s="4">
        <f>'pdf DetailxSch $$'!AW74</f>
        <v>186520</v>
      </c>
      <c r="AW74" s="4">
        <f>'pdf DetailxSch $$'!AX74</f>
        <v>3014</v>
      </c>
      <c r="AX74" s="4">
        <f>'pdf DetailxSch $$'!AY74</f>
        <v>0</v>
      </c>
      <c r="BF74" s="4">
        <f>'pdf DetailxSch $$'!BG74</f>
        <v>0</v>
      </c>
      <c r="BG74" s="4">
        <f>'pdf DetailxSch $$'!BH74</f>
        <v>0</v>
      </c>
      <c r="BH74" s="4">
        <f>'pdf DetailxSch $$'!BI74</f>
        <v>0</v>
      </c>
      <c r="BI74" s="4">
        <f>'pdf DetailxSch $$'!BJ74</f>
        <v>0</v>
      </c>
      <c r="BR74" s="4">
        <f>'pdf DetailxSch $$'!BS74</f>
        <v>0</v>
      </c>
      <c r="BS74" s="4">
        <f>'pdf DetailxSch $$'!BT74</f>
        <v>0</v>
      </c>
      <c r="BT74" s="4">
        <f>'pdf DetailxSch $$'!BU74</f>
        <v>111844</v>
      </c>
      <c r="BU74" s="4">
        <f>'pdf DetailxSch $$'!BV74</f>
        <v>0</v>
      </c>
      <c r="BW74" s="4">
        <f>'pdf DetailxSch $$'!BX74</f>
        <v>0</v>
      </c>
      <c r="BX74" s="4">
        <f>'pdf DetailxSch $$'!BY74</f>
        <v>5350</v>
      </c>
      <c r="BY74" s="4">
        <f>'pdf DetailxSch $$'!BZ74</f>
        <v>2404</v>
      </c>
      <c r="BZ74" s="4">
        <f>'pdf DetailxSch $$'!CA74</f>
        <v>2090</v>
      </c>
      <c r="CA74" s="4">
        <f>'pdf DetailxSch $$'!CB74</f>
        <v>2090</v>
      </c>
      <c r="CB74" s="4">
        <f>'pdf DetailxSch $$'!CC74</f>
        <v>2404</v>
      </c>
      <c r="CC74" s="4">
        <f>'pdf DetailxSch $$'!CD74</f>
        <v>8360</v>
      </c>
      <c r="CF74" s="4">
        <f>'pdf DetailxSch $$'!CG74</f>
        <v>0</v>
      </c>
      <c r="CG74" s="4">
        <f>'pdf DetailxSch $$'!CH74</f>
        <v>0</v>
      </c>
      <c r="CJ74" s="4">
        <f>'pdf DetailxSch $$'!CK74</f>
        <v>0</v>
      </c>
      <c r="CK74" s="4">
        <f>'pdf DetailxSch $$'!CL74</f>
        <v>0</v>
      </c>
      <c r="CL74" s="4">
        <f>'pdf DetailxSch $$'!CM74</f>
        <v>41800</v>
      </c>
      <c r="CM74" s="4">
        <f>'pdf DetailxSch $$'!CN74</f>
        <v>103200</v>
      </c>
      <c r="CN74" s="4">
        <f>'pdf DetailxSch $$'!CO74</f>
        <v>5378</v>
      </c>
      <c r="CO74" s="4">
        <f>'pdf DetailxSch $$'!CP74</f>
        <v>0</v>
      </c>
      <c r="CP74" s="4">
        <f>'pdf DetailxSch $$'!CQ74</f>
        <v>0</v>
      </c>
      <c r="CQ74" s="4">
        <f>'pdf DetailxSch $$'!CR74</f>
        <v>0</v>
      </c>
      <c r="CR74" s="4">
        <f>'pdf DetailxSch $$'!CS74</f>
        <v>0</v>
      </c>
      <c r="CT74" s="4">
        <f>'pdf DetailxSch $$'!CU74</f>
        <v>23725</v>
      </c>
      <c r="CU74" s="4">
        <f>'pdf DetailxSch $$'!CV74</f>
        <v>0</v>
      </c>
      <c r="CV74" s="4">
        <f>'pdf DetailxSch $$'!CW74</f>
        <v>0</v>
      </c>
      <c r="CW74" s="4">
        <f>'pdf DetailxSch $$'!CX74</f>
        <v>0</v>
      </c>
      <c r="CY74" s="4">
        <f>'pdf DetailxSch $$'!CZ74</f>
        <v>0</v>
      </c>
      <c r="CZ74" s="4">
        <f>'pdf DetailxSch $$'!DA74</f>
        <v>0</v>
      </c>
      <c r="DA74" s="4">
        <f>'pdf DetailxSch $$'!DB74</f>
        <v>0</v>
      </c>
      <c r="DB74" s="4">
        <f>'pdf DetailxSch $$'!DC74</f>
        <v>0</v>
      </c>
      <c r="DD74" s="4">
        <f>'pdf DetailxSch $$'!DE74</f>
        <v>8</v>
      </c>
      <c r="DE74" s="52">
        <v>82.5</v>
      </c>
      <c r="DG74" s="82">
        <f>VLOOKUP(A74,'[2]FY21 FTE'!$A$2:$DT$118,124,FALSE)</f>
        <v>75</v>
      </c>
      <c r="DH74" s="83">
        <f t="shared" si="1"/>
        <v>7.5</v>
      </c>
    </row>
    <row r="75" spans="1:113" x14ac:dyDescent="0.2">
      <c r="A75" s="7">
        <v>285</v>
      </c>
      <c r="B75" t="s">
        <v>89</v>
      </c>
      <c r="C75" t="s">
        <v>351</v>
      </c>
      <c r="D75">
        <v>8</v>
      </c>
      <c r="E75" s="10">
        <v>238</v>
      </c>
      <c r="F75" s="9">
        <v>0.90800000000000003</v>
      </c>
      <c r="G75">
        <v>216</v>
      </c>
      <c r="H75">
        <v>1</v>
      </c>
      <c r="I75">
        <v>1</v>
      </c>
      <c r="M75">
        <v>0.5</v>
      </c>
      <c r="N75">
        <v>1</v>
      </c>
      <c r="S75">
        <v>1</v>
      </c>
      <c r="T75">
        <v>1</v>
      </c>
      <c r="U75">
        <v>1</v>
      </c>
      <c r="V75">
        <v>0.5</v>
      </c>
      <c r="W75">
        <v>3</v>
      </c>
      <c r="Y75">
        <v>2</v>
      </c>
      <c r="Z75">
        <v>1</v>
      </c>
      <c r="AA75">
        <v>2</v>
      </c>
      <c r="AB75">
        <v>5</v>
      </c>
      <c r="AC75">
        <v>2</v>
      </c>
      <c r="AD75">
        <v>9</v>
      </c>
      <c r="AF75">
        <v>1</v>
      </c>
      <c r="AG75">
        <v>1</v>
      </c>
      <c r="AH75">
        <v>5</v>
      </c>
      <c r="AI75">
        <v>1</v>
      </c>
      <c r="AM75">
        <v>0.05</v>
      </c>
      <c r="AQ75">
        <v>5</v>
      </c>
      <c r="AR75">
        <v>5</v>
      </c>
      <c r="AS75">
        <v>1</v>
      </c>
      <c r="AT75" s="4">
        <f>'pdf DetailxSch $$'!AT75</f>
        <v>0</v>
      </c>
      <c r="AU75" s="4">
        <f>'pdf DetailxSch $$'!AV75</f>
        <v>0</v>
      </c>
      <c r="AV75" s="4">
        <f>'pdf DetailxSch $$'!AW75</f>
        <v>106200</v>
      </c>
      <c r="AW75" s="4">
        <f>'pdf DetailxSch $$'!AX75</f>
        <v>1716</v>
      </c>
      <c r="AX75" s="4">
        <f>'pdf DetailxSch $$'!AY75</f>
        <v>0</v>
      </c>
      <c r="BC75">
        <v>1</v>
      </c>
      <c r="BF75" s="4">
        <f>'pdf DetailxSch $$'!BG75</f>
        <v>0</v>
      </c>
      <c r="BG75" s="4">
        <f>'pdf DetailxSch $$'!BH75</f>
        <v>0</v>
      </c>
      <c r="BH75" s="4">
        <f>'pdf DetailxSch $$'!BI75</f>
        <v>0</v>
      </c>
      <c r="BI75" s="4">
        <f>'pdf DetailxSch $$'!BJ75</f>
        <v>0</v>
      </c>
      <c r="BR75" s="4">
        <f>'pdf DetailxSch $$'!BS75</f>
        <v>0</v>
      </c>
      <c r="BS75" s="4">
        <f>'pdf DetailxSch $$'!BT75</f>
        <v>0</v>
      </c>
      <c r="BT75" s="4">
        <f>'pdf DetailxSch $$'!BU75</f>
        <v>111844</v>
      </c>
      <c r="BU75" s="4">
        <f>'pdf DetailxSch $$'!BV75</f>
        <v>0</v>
      </c>
      <c r="BW75" s="4">
        <f>'pdf DetailxSch $$'!BX75</f>
        <v>75000</v>
      </c>
      <c r="BX75" s="4">
        <f>'pdf DetailxSch $$'!BY75</f>
        <v>8692</v>
      </c>
      <c r="BY75" s="4">
        <f>'pdf DetailxSch $$'!BZ75</f>
        <v>1369</v>
      </c>
      <c r="BZ75" s="4">
        <f>'pdf DetailxSch $$'!CA75</f>
        <v>1190</v>
      </c>
      <c r="CA75" s="4">
        <f>'pdf DetailxSch $$'!CB75</f>
        <v>1190</v>
      </c>
      <c r="CB75" s="4">
        <f>'pdf DetailxSch $$'!CC75</f>
        <v>1369</v>
      </c>
      <c r="CC75" s="4">
        <f>'pdf DetailxSch $$'!CD75</f>
        <v>4760</v>
      </c>
      <c r="CF75" s="4">
        <f>'pdf DetailxSch $$'!CG75</f>
        <v>0</v>
      </c>
      <c r="CG75" s="4">
        <f>'pdf DetailxSch $$'!CH75</f>
        <v>0</v>
      </c>
      <c r="CJ75" s="4">
        <f>'pdf DetailxSch $$'!CK75</f>
        <v>0</v>
      </c>
      <c r="CK75" s="4">
        <f>'pdf DetailxSch $$'!CL75</f>
        <v>0</v>
      </c>
      <c r="CL75" s="4">
        <f>'pdf DetailxSch $$'!CM75</f>
        <v>23800</v>
      </c>
      <c r="CM75" s="4">
        <f>'pdf DetailxSch $$'!CN75</f>
        <v>59137</v>
      </c>
      <c r="CN75" s="4">
        <f>'pdf DetailxSch $$'!CO75</f>
        <v>4928</v>
      </c>
      <c r="CO75" s="4">
        <f>'pdf DetailxSch $$'!CP75</f>
        <v>0</v>
      </c>
      <c r="CP75" s="4">
        <f>'pdf DetailxSch $$'!CQ75</f>
        <v>0</v>
      </c>
      <c r="CQ75" s="4">
        <f>'pdf DetailxSch $$'!CR75</f>
        <v>0</v>
      </c>
      <c r="CR75" s="4">
        <f>'pdf DetailxSch $$'!CS75</f>
        <v>0</v>
      </c>
      <c r="CT75" s="4">
        <f>'pdf DetailxSch $$'!CU75</f>
        <v>31850</v>
      </c>
      <c r="CU75" s="4">
        <f>'pdf DetailxSch $$'!CV75</f>
        <v>0</v>
      </c>
      <c r="CV75" s="4">
        <f>'pdf DetailxSch $$'!CW75</f>
        <v>486950</v>
      </c>
      <c r="CW75" s="4">
        <f>'pdf DetailxSch $$'!CX75</f>
        <v>112569</v>
      </c>
      <c r="CY75" s="4">
        <f>'pdf DetailxSch $$'!CZ75</f>
        <v>0</v>
      </c>
      <c r="CZ75" s="4">
        <f>'pdf DetailxSch $$'!DA75</f>
        <v>0</v>
      </c>
      <c r="DA75" s="4">
        <f>'pdf DetailxSch $$'!DB75</f>
        <v>0</v>
      </c>
      <c r="DB75" s="4">
        <f>'pdf DetailxSch $$'!DC75</f>
        <v>0</v>
      </c>
      <c r="DD75" s="4">
        <f>'pdf DetailxSch $$'!DE75</f>
        <v>112062</v>
      </c>
      <c r="DE75" s="52">
        <v>51.05</v>
      </c>
      <c r="DG75" s="82">
        <f>VLOOKUP(A75,'[2]FY21 FTE'!$A$2:$DT$118,124,FALSE)</f>
        <v>51.045454545454547</v>
      </c>
      <c r="DH75" s="83">
        <f t="shared" si="1"/>
        <v>4.5454545454504114E-3</v>
      </c>
    </row>
    <row r="76" spans="1:113" x14ac:dyDescent="0.2">
      <c r="A76" s="7">
        <v>287</v>
      </c>
      <c r="B76" t="s">
        <v>90</v>
      </c>
      <c r="C76" t="s">
        <v>351</v>
      </c>
      <c r="D76">
        <v>3</v>
      </c>
      <c r="E76" s="10">
        <v>614</v>
      </c>
      <c r="F76" s="9">
        <v>5.5E-2</v>
      </c>
      <c r="G76">
        <v>34</v>
      </c>
      <c r="H76">
        <v>1</v>
      </c>
      <c r="I76">
        <v>1</v>
      </c>
      <c r="J76">
        <v>1.5</v>
      </c>
      <c r="M76">
        <v>1</v>
      </c>
      <c r="N76">
        <v>1</v>
      </c>
      <c r="O76">
        <v>1.5</v>
      </c>
      <c r="S76">
        <v>1</v>
      </c>
      <c r="T76">
        <v>1</v>
      </c>
      <c r="U76">
        <v>4</v>
      </c>
      <c r="V76">
        <v>1</v>
      </c>
      <c r="W76">
        <v>5.5</v>
      </c>
      <c r="AA76">
        <v>3</v>
      </c>
      <c r="AB76">
        <v>3</v>
      </c>
      <c r="AC76">
        <v>4</v>
      </c>
      <c r="AD76">
        <v>25</v>
      </c>
      <c r="AF76">
        <v>1</v>
      </c>
      <c r="AG76">
        <v>1</v>
      </c>
      <c r="AH76">
        <v>8</v>
      </c>
      <c r="AI76">
        <v>4</v>
      </c>
      <c r="AL76">
        <v>4</v>
      </c>
      <c r="AT76" s="4">
        <f>'pdf DetailxSch $$'!AT76</f>
        <v>0</v>
      </c>
      <c r="AU76" s="4">
        <f>'pdf DetailxSch $$'!AV76</f>
        <v>0</v>
      </c>
      <c r="AV76" s="4">
        <f>'pdf DetailxSch $$'!AW76</f>
        <v>0</v>
      </c>
      <c r="AW76" s="4">
        <f>'pdf DetailxSch $$'!AX76</f>
        <v>0</v>
      </c>
      <c r="AX76" s="4">
        <f>'pdf DetailxSch $$'!AY76</f>
        <v>15350</v>
      </c>
      <c r="BF76" s="4">
        <f>'pdf DetailxSch $$'!BG76</f>
        <v>0</v>
      </c>
      <c r="BG76" s="4">
        <f>'pdf DetailxSch $$'!BH76</f>
        <v>0</v>
      </c>
      <c r="BH76" s="4">
        <f>'pdf DetailxSch $$'!BI76</f>
        <v>0</v>
      </c>
      <c r="BI76" s="4">
        <f>'pdf DetailxSch $$'!BJ76</f>
        <v>0</v>
      </c>
      <c r="BR76" s="4">
        <f>'pdf DetailxSch $$'!BS76</f>
        <v>0</v>
      </c>
      <c r="BS76" s="4">
        <f>'pdf DetailxSch $$'!BT76</f>
        <v>0</v>
      </c>
      <c r="BT76" s="4">
        <f>'pdf DetailxSch $$'!BU76</f>
        <v>111844</v>
      </c>
      <c r="BU76" s="4">
        <f>'pdf DetailxSch $$'!BV76</f>
        <v>0</v>
      </c>
      <c r="BW76" s="4">
        <f>'pdf DetailxSch $$'!BX76</f>
        <v>0</v>
      </c>
      <c r="BX76" s="4">
        <f>'pdf DetailxSch $$'!BY76</f>
        <v>0</v>
      </c>
      <c r="BY76" s="4">
        <f>'pdf DetailxSch $$'!BZ76</f>
        <v>3531</v>
      </c>
      <c r="BZ76" s="4">
        <f>'pdf DetailxSch $$'!CA76</f>
        <v>3070</v>
      </c>
      <c r="CA76" s="4">
        <f>'pdf DetailxSch $$'!CB76</f>
        <v>3070</v>
      </c>
      <c r="CB76" s="4">
        <f>'pdf DetailxSch $$'!CC76</f>
        <v>3531</v>
      </c>
      <c r="CC76" s="4">
        <f>'pdf DetailxSch $$'!CD76</f>
        <v>12280</v>
      </c>
      <c r="CF76" s="4">
        <f>'pdf DetailxSch $$'!CG76</f>
        <v>0</v>
      </c>
      <c r="CG76" s="4">
        <f>'pdf DetailxSch $$'!CH76</f>
        <v>0</v>
      </c>
      <c r="CJ76" s="4">
        <f>'pdf DetailxSch $$'!CK76</f>
        <v>0</v>
      </c>
      <c r="CK76" s="4">
        <f>'pdf DetailxSch $$'!CL76</f>
        <v>0</v>
      </c>
      <c r="CL76" s="4">
        <f>'pdf DetailxSch $$'!CM76</f>
        <v>61400</v>
      </c>
      <c r="CM76" s="4">
        <f>'pdf DetailxSch $$'!CN76</f>
        <v>112540</v>
      </c>
      <c r="CN76" s="4">
        <f>'pdf DetailxSch $$'!CO76</f>
        <v>7082</v>
      </c>
      <c r="CO76" s="4">
        <f>'pdf DetailxSch $$'!CP76</f>
        <v>0</v>
      </c>
      <c r="CP76" s="4">
        <f>'pdf DetailxSch $$'!CQ76</f>
        <v>0</v>
      </c>
      <c r="CQ76" s="4">
        <f>'pdf DetailxSch $$'!CR76</f>
        <v>0</v>
      </c>
      <c r="CR76" s="4">
        <f>'pdf DetailxSch $$'!CS76</f>
        <v>0</v>
      </c>
      <c r="CT76" s="4">
        <f>'pdf DetailxSch $$'!CU76</f>
        <v>5600</v>
      </c>
      <c r="CU76" s="4">
        <f>'pdf DetailxSch $$'!CV76</f>
        <v>0</v>
      </c>
      <c r="CV76" s="4">
        <f>'pdf DetailxSch $$'!CW76</f>
        <v>0</v>
      </c>
      <c r="CW76" s="4">
        <f>'pdf DetailxSch $$'!CX76</f>
        <v>0</v>
      </c>
      <c r="CY76" s="4">
        <f>'pdf DetailxSch $$'!CZ76</f>
        <v>0</v>
      </c>
      <c r="CZ76" s="4">
        <f>'pdf DetailxSch $$'!DA76</f>
        <v>0</v>
      </c>
      <c r="DA76" s="4">
        <f>'pdf DetailxSch $$'!DB76</f>
        <v>0</v>
      </c>
      <c r="DB76" s="4">
        <f>'pdf DetailxSch $$'!DC76</f>
        <v>0</v>
      </c>
      <c r="DD76" s="4">
        <f>'pdf DetailxSch $$'!DE76</f>
        <v>10</v>
      </c>
      <c r="DE76" s="52">
        <v>72.5</v>
      </c>
      <c r="DG76" s="82">
        <f>VLOOKUP(A76,'[2]FY21 FTE'!$A$2:$DT$118,124,FALSE)</f>
        <v>73.200000000000017</v>
      </c>
      <c r="DH76" s="83">
        <f t="shared" si="1"/>
        <v>-0.70000000000001705</v>
      </c>
    </row>
    <row r="77" spans="1:113" x14ac:dyDescent="0.2">
      <c r="A77" s="7">
        <v>288</v>
      </c>
      <c r="B77" t="s">
        <v>91</v>
      </c>
      <c r="C77" t="s">
        <v>351</v>
      </c>
      <c r="D77">
        <v>7</v>
      </c>
      <c r="E77" s="10">
        <v>326</v>
      </c>
      <c r="F77" s="9">
        <v>0.755</v>
      </c>
      <c r="G77">
        <v>246</v>
      </c>
      <c r="H77">
        <v>1</v>
      </c>
      <c r="I77">
        <v>1</v>
      </c>
      <c r="J77">
        <v>0.8</v>
      </c>
      <c r="M77">
        <v>1</v>
      </c>
      <c r="N77">
        <v>1</v>
      </c>
      <c r="S77">
        <v>1</v>
      </c>
      <c r="T77">
        <v>1</v>
      </c>
      <c r="U77">
        <v>2</v>
      </c>
      <c r="V77">
        <v>1</v>
      </c>
      <c r="W77">
        <f>4-X77</f>
        <v>3</v>
      </c>
      <c r="X77">
        <v>1</v>
      </c>
      <c r="Z77">
        <v>6</v>
      </c>
      <c r="AB77">
        <v>6</v>
      </c>
      <c r="AC77">
        <v>2</v>
      </c>
      <c r="AD77">
        <v>12</v>
      </c>
      <c r="AF77">
        <v>1</v>
      </c>
      <c r="AG77">
        <v>1</v>
      </c>
      <c r="AH77">
        <v>5</v>
      </c>
      <c r="AI77">
        <v>1</v>
      </c>
      <c r="AL77">
        <v>2</v>
      </c>
      <c r="AT77" s="4">
        <f>'pdf DetailxSch $$'!AT77</f>
        <v>0</v>
      </c>
      <c r="AU77" s="4">
        <f>'pdf DetailxSch $$'!AV77</f>
        <v>0</v>
      </c>
      <c r="AV77" s="4">
        <f>'pdf DetailxSch $$'!AW77</f>
        <v>145470</v>
      </c>
      <c r="AW77" s="4">
        <f>'pdf DetailxSch $$'!AX77</f>
        <v>2350</v>
      </c>
      <c r="AX77" s="4">
        <f>'pdf DetailxSch $$'!AY77</f>
        <v>0</v>
      </c>
      <c r="BF77" s="4">
        <f>'pdf DetailxSch $$'!BG77</f>
        <v>0</v>
      </c>
      <c r="BG77" s="4">
        <f>'pdf DetailxSch $$'!BH77</f>
        <v>0</v>
      </c>
      <c r="BH77" s="4">
        <f>'pdf DetailxSch $$'!BI77</f>
        <v>0</v>
      </c>
      <c r="BI77" s="4">
        <f>'pdf DetailxSch $$'!BJ77</f>
        <v>0</v>
      </c>
      <c r="BR77" s="4">
        <f>'pdf DetailxSch $$'!BS77</f>
        <v>0</v>
      </c>
      <c r="BS77" s="4">
        <f>'pdf DetailxSch $$'!BT77</f>
        <v>0</v>
      </c>
      <c r="BT77" s="4">
        <f>'pdf DetailxSch $$'!BU77</f>
        <v>55922</v>
      </c>
      <c r="BU77" s="4">
        <f>'pdf DetailxSch $$'!BV77</f>
        <v>0</v>
      </c>
      <c r="BW77" s="4">
        <f>'pdf DetailxSch $$'!BX77</f>
        <v>0</v>
      </c>
      <c r="BX77" s="4">
        <f>'pdf DetailxSch $$'!BY77</f>
        <v>9883</v>
      </c>
      <c r="BY77" s="4">
        <f>'pdf DetailxSch $$'!BZ77</f>
        <v>1875</v>
      </c>
      <c r="BZ77" s="4">
        <f>'pdf DetailxSch $$'!CA77</f>
        <v>1630</v>
      </c>
      <c r="CA77" s="4">
        <f>'pdf DetailxSch $$'!CB77</f>
        <v>1630</v>
      </c>
      <c r="CB77" s="4">
        <f>'pdf DetailxSch $$'!CC77</f>
        <v>1875</v>
      </c>
      <c r="CC77" s="4">
        <f>'pdf DetailxSch $$'!CD77</f>
        <v>6520</v>
      </c>
      <c r="CF77" s="4">
        <f>'pdf DetailxSch $$'!CG77</f>
        <v>0</v>
      </c>
      <c r="CG77" s="4">
        <f>'pdf DetailxSch $$'!CH77</f>
        <v>0</v>
      </c>
      <c r="CJ77" s="4">
        <f>'pdf DetailxSch $$'!CK77</f>
        <v>0</v>
      </c>
      <c r="CK77" s="4">
        <f>'pdf DetailxSch $$'!CL77</f>
        <v>0</v>
      </c>
      <c r="CL77" s="4">
        <f>'pdf DetailxSch $$'!CM77</f>
        <v>32600</v>
      </c>
      <c r="CM77" s="4">
        <f>'pdf DetailxSch $$'!CN77</f>
        <v>153626</v>
      </c>
      <c r="CN77" s="4">
        <f>'pdf DetailxSch $$'!CO77</f>
        <v>5875</v>
      </c>
      <c r="CO77" s="4">
        <f>'pdf DetailxSch $$'!CP77</f>
        <v>0</v>
      </c>
      <c r="CP77" s="4">
        <f>'pdf DetailxSch $$'!CQ77</f>
        <v>0</v>
      </c>
      <c r="CQ77" s="4">
        <f>'pdf DetailxSch $$'!CR77</f>
        <v>0</v>
      </c>
      <c r="CR77" s="4">
        <f>'pdf DetailxSch $$'!CS77</f>
        <v>0</v>
      </c>
      <c r="CT77" s="4">
        <f>'pdf DetailxSch $$'!CU77</f>
        <v>29250</v>
      </c>
      <c r="CU77" s="4">
        <f>'pdf DetailxSch $$'!CV77</f>
        <v>0</v>
      </c>
      <c r="CV77" s="4">
        <f>'pdf DetailxSch $$'!CW77</f>
        <v>0</v>
      </c>
      <c r="CW77" s="4">
        <f>'pdf DetailxSch $$'!CX77</f>
        <v>0</v>
      </c>
      <c r="CY77" s="4">
        <f>'pdf DetailxSch $$'!CZ77</f>
        <v>0</v>
      </c>
      <c r="CZ77" s="4">
        <f>'pdf DetailxSch $$'!DA77</f>
        <v>0</v>
      </c>
      <c r="DA77" s="4">
        <f>'pdf DetailxSch $$'!DB77</f>
        <v>0</v>
      </c>
      <c r="DB77" s="4">
        <f>'pdf DetailxSch $$'!DC77</f>
        <v>0</v>
      </c>
      <c r="DD77" s="4">
        <f>'pdf DetailxSch $$'!DE77</f>
        <v>-752219</v>
      </c>
      <c r="DE77" s="52">
        <v>49.8</v>
      </c>
      <c r="DG77" s="82">
        <f>VLOOKUP(A77,'[2]FY21 FTE'!$A$2:$DT$118,124,FALSE)</f>
        <v>49.4</v>
      </c>
      <c r="DH77" s="83">
        <f t="shared" si="1"/>
        <v>0.39999999999999858</v>
      </c>
    </row>
    <row r="78" spans="1:113" x14ac:dyDescent="0.2">
      <c r="A78" s="7">
        <v>290</v>
      </c>
      <c r="B78" t="s">
        <v>93</v>
      </c>
      <c r="C78" t="s">
        <v>351</v>
      </c>
      <c r="D78">
        <v>5</v>
      </c>
      <c r="E78" s="10">
        <v>224</v>
      </c>
      <c r="F78" s="9">
        <v>0.65200000000000002</v>
      </c>
      <c r="G78">
        <v>146</v>
      </c>
      <c r="H78">
        <v>1</v>
      </c>
      <c r="I78">
        <v>1</v>
      </c>
      <c r="M78">
        <v>0.5</v>
      </c>
      <c r="N78">
        <v>1</v>
      </c>
      <c r="S78">
        <v>1</v>
      </c>
      <c r="T78">
        <v>1</v>
      </c>
      <c r="U78">
        <v>1</v>
      </c>
      <c r="V78">
        <v>0.5</v>
      </c>
      <c r="W78">
        <v>3</v>
      </c>
      <c r="Y78">
        <v>1</v>
      </c>
      <c r="Z78">
        <v>1</v>
      </c>
      <c r="AA78">
        <v>1</v>
      </c>
      <c r="AB78">
        <v>3</v>
      </c>
      <c r="AC78">
        <v>2</v>
      </c>
      <c r="AD78">
        <v>10</v>
      </c>
      <c r="AF78">
        <v>1</v>
      </c>
      <c r="AG78">
        <v>1</v>
      </c>
      <c r="AH78">
        <v>7</v>
      </c>
      <c r="AI78">
        <v>5</v>
      </c>
      <c r="AL78">
        <v>2</v>
      </c>
      <c r="AQ78">
        <v>4</v>
      </c>
      <c r="AR78">
        <v>4</v>
      </c>
      <c r="AS78">
        <v>1</v>
      </c>
      <c r="AT78" s="4">
        <f>'pdf DetailxSch $$'!AT78</f>
        <v>0</v>
      </c>
      <c r="AU78" s="4">
        <f>'pdf DetailxSch $$'!AV78</f>
        <v>0</v>
      </c>
      <c r="AV78" s="4">
        <f>'pdf DetailxSch $$'!AW78</f>
        <v>99953</v>
      </c>
      <c r="AW78" s="4">
        <f>'pdf DetailxSch $$'!AX78</f>
        <v>1615</v>
      </c>
      <c r="AX78" s="4">
        <f>'pdf DetailxSch $$'!AY78</f>
        <v>0</v>
      </c>
      <c r="BF78" s="4">
        <f>'pdf DetailxSch $$'!BG78</f>
        <v>0</v>
      </c>
      <c r="BG78" s="4">
        <f>'pdf DetailxSch $$'!BH78</f>
        <v>0</v>
      </c>
      <c r="BH78" s="4">
        <f>'pdf DetailxSch $$'!BI78</f>
        <v>0</v>
      </c>
      <c r="BI78" s="4">
        <f>'pdf DetailxSch $$'!BJ78</f>
        <v>0</v>
      </c>
      <c r="BR78" s="4">
        <f>'pdf DetailxSch $$'!BS78</f>
        <v>0</v>
      </c>
      <c r="BS78" s="4">
        <f>'pdf DetailxSch $$'!BT78</f>
        <v>0</v>
      </c>
      <c r="BT78" s="4">
        <f>'pdf DetailxSch $$'!BU78</f>
        <v>55922</v>
      </c>
      <c r="BU78" s="4">
        <f>'pdf DetailxSch $$'!BV78</f>
        <v>0</v>
      </c>
      <c r="BW78" s="4">
        <f>'pdf DetailxSch $$'!BX78</f>
        <v>0</v>
      </c>
      <c r="BX78" s="4">
        <f>'pdf DetailxSch $$'!BY78</f>
        <v>2915</v>
      </c>
      <c r="BY78" s="4">
        <f>'pdf DetailxSch $$'!BZ78</f>
        <v>1288</v>
      </c>
      <c r="BZ78" s="4">
        <f>'pdf DetailxSch $$'!CA78</f>
        <v>1120</v>
      </c>
      <c r="CA78" s="4">
        <f>'pdf DetailxSch $$'!CB78</f>
        <v>1120</v>
      </c>
      <c r="CB78" s="4">
        <f>'pdf DetailxSch $$'!CC78</f>
        <v>1288</v>
      </c>
      <c r="CC78" s="4">
        <f>'pdf DetailxSch $$'!CD78</f>
        <v>4480</v>
      </c>
      <c r="CF78" s="4">
        <f>'pdf DetailxSch $$'!CG78</f>
        <v>0</v>
      </c>
      <c r="CG78" s="4">
        <f>'pdf DetailxSch $$'!CH78</f>
        <v>0</v>
      </c>
      <c r="CJ78" s="4">
        <f>'pdf DetailxSch $$'!CK78</f>
        <v>0</v>
      </c>
      <c r="CK78" s="4">
        <f>'pdf DetailxSch $$'!CL78</f>
        <v>0</v>
      </c>
      <c r="CL78" s="4">
        <f>'pdf DetailxSch $$'!CM78</f>
        <v>22400</v>
      </c>
      <c r="CM78" s="4">
        <f>'pdf DetailxSch $$'!CN78</f>
        <v>65699</v>
      </c>
      <c r="CN78" s="4">
        <f>'pdf DetailxSch $$'!CO78</f>
        <v>3978</v>
      </c>
      <c r="CO78" s="4">
        <f>'pdf DetailxSch $$'!CP78</f>
        <v>0</v>
      </c>
      <c r="CP78" s="4">
        <f>'pdf DetailxSch $$'!CQ78</f>
        <v>0</v>
      </c>
      <c r="CQ78" s="4">
        <f>'pdf DetailxSch $$'!CR78</f>
        <v>0</v>
      </c>
      <c r="CR78" s="4">
        <f>'pdf DetailxSch $$'!CS78</f>
        <v>0</v>
      </c>
      <c r="CT78" s="4">
        <f>'pdf DetailxSch $$'!CU78</f>
        <v>17550</v>
      </c>
      <c r="CU78" s="4">
        <f>'pdf DetailxSch $$'!CV78</f>
        <v>0</v>
      </c>
      <c r="CV78" s="4">
        <f>'pdf DetailxSch $$'!CW78</f>
        <v>0</v>
      </c>
      <c r="CW78" s="4">
        <f>'pdf DetailxSch $$'!CX78</f>
        <v>0</v>
      </c>
      <c r="CY78" s="4">
        <f>'pdf DetailxSch $$'!CZ78</f>
        <v>0</v>
      </c>
      <c r="CZ78" s="4">
        <f>'pdf DetailxSch $$'!DA78</f>
        <v>0</v>
      </c>
      <c r="DA78" s="4">
        <f>'pdf DetailxSch $$'!DB78</f>
        <v>0</v>
      </c>
      <c r="DB78" s="4">
        <f>'pdf DetailxSch $$'!DC78</f>
        <v>0</v>
      </c>
      <c r="DD78" s="4">
        <f>'pdf DetailxSch $$'!DE78</f>
        <v>6</v>
      </c>
      <c r="DE78" s="52">
        <v>53</v>
      </c>
      <c r="DG78" s="82">
        <f>VLOOKUP(A78,'[2]FY21 FTE'!$A$2:$DT$118,124,FALSE)</f>
        <v>49</v>
      </c>
      <c r="DH78" s="83">
        <f t="shared" si="1"/>
        <v>4</v>
      </c>
    </row>
    <row r="79" spans="1:113" x14ac:dyDescent="0.2">
      <c r="A79" s="7">
        <v>292</v>
      </c>
      <c r="B79" t="s">
        <v>94</v>
      </c>
      <c r="C79" t="s">
        <v>354</v>
      </c>
      <c r="D79">
        <v>3</v>
      </c>
      <c r="E79" s="10">
        <v>761</v>
      </c>
      <c r="F79" s="9">
        <v>0.112</v>
      </c>
      <c r="G79">
        <v>85</v>
      </c>
      <c r="H79">
        <v>1</v>
      </c>
      <c r="I79">
        <v>2</v>
      </c>
      <c r="J79">
        <v>2.1</v>
      </c>
      <c r="K79">
        <v>1</v>
      </c>
      <c r="M79">
        <v>1</v>
      </c>
      <c r="N79">
        <v>1</v>
      </c>
      <c r="O79">
        <v>1.9</v>
      </c>
      <c r="S79">
        <v>2</v>
      </c>
      <c r="T79">
        <v>1</v>
      </c>
      <c r="U79">
        <v>4</v>
      </c>
      <c r="V79">
        <v>2</v>
      </c>
      <c r="W79">
        <f>6.5-X79</f>
        <v>5.5</v>
      </c>
      <c r="X79">
        <v>1</v>
      </c>
      <c r="AA79">
        <v>2</v>
      </c>
      <c r="AB79">
        <v>2</v>
      </c>
      <c r="AC79">
        <v>4</v>
      </c>
      <c r="AD79">
        <v>35.200000000000003</v>
      </c>
      <c r="AF79">
        <v>1</v>
      </c>
      <c r="AG79">
        <v>2</v>
      </c>
      <c r="AH79">
        <v>7</v>
      </c>
      <c r="AL79">
        <v>9</v>
      </c>
      <c r="AO79">
        <v>2</v>
      </c>
      <c r="AT79" s="4">
        <f>'pdf DetailxSch $$'!AT79</f>
        <v>0</v>
      </c>
      <c r="AU79" s="4">
        <f>'pdf DetailxSch $$'!AV79</f>
        <v>0</v>
      </c>
      <c r="AV79" s="4">
        <f>'pdf DetailxSch $$'!AW79</f>
        <v>0</v>
      </c>
      <c r="AW79" s="4">
        <f>'pdf DetailxSch $$'!AX79</f>
        <v>0</v>
      </c>
      <c r="AX79" s="4">
        <f>'pdf DetailxSch $$'!AY79</f>
        <v>19025</v>
      </c>
      <c r="BF79" s="4">
        <f>'pdf DetailxSch $$'!BG79</f>
        <v>0</v>
      </c>
      <c r="BG79" s="4">
        <f>'pdf DetailxSch $$'!BH79</f>
        <v>0</v>
      </c>
      <c r="BH79" s="4">
        <f>'pdf DetailxSch $$'!BI79</f>
        <v>0</v>
      </c>
      <c r="BI79" s="4">
        <f>'pdf DetailxSch $$'!BJ79</f>
        <v>0</v>
      </c>
      <c r="BP79">
        <v>2</v>
      </c>
      <c r="BR79" s="4">
        <f>'pdf DetailxSch $$'!BS79</f>
        <v>23000</v>
      </c>
      <c r="BS79" s="4">
        <f>'pdf DetailxSch $$'!BT79</f>
        <v>0</v>
      </c>
      <c r="BT79" s="4">
        <f>'pdf DetailxSch $$'!BU79</f>
        <v>167765</v>
      </c>
      <c r="BU79" s="4">
        <f>'pdf DetailxSch $$'!BV79</f>
        <v>100000</v>
      </c>
      <c r="BW79" s="4">
        <f>'pdf DetailxSch $$'!BX79</f>
        <v>0</v>
      </c>
      <c r="BX79" s="4">
        <f>'pdf DetailxSch $$'!BY79</f>
        <v>0</v>
      </c>
      <c r="BY79" s="4">
        <f>'pdf DetailxSch $$'!BZ79</f>
        <v>5138</v>
      </c>
      <c r="BZ79" s="4">
        <f>'pdf DetailxSch $$'!CA79</f>
        <v>4910</v>
      </c>
      <c r="CA79" s="4">
        <f>'pdf DetailxSch $$'!CB79</f>
        <v>4910</v>
      </c>
      <c r="CB79" s="4">
        <f>'pdf DetailxSch $$'!CC79</f>
        <v>5647</v>
      </c>
      <c r="CC79" s="4">
        <f>'pdf DetailxSch $$'!CD79</f>
        <v>15220</v>
      </c>
      <c r="CF79" s="4">
        <f>'pdf DetailxSch $$'!CG79</f>
        <v>0</v>
      </c>
      <c r="CG79" s="4">
        <f>'pdf DetailxSch $$'!CH79</f>
        <v>0</v>
      </c>
      <c r="CJ79" s="4">
        <f>'pdf DetailxSch $$'!CK79</f>
        <v>0</v>
      </c>
      <c r="CK79" s="4">
        <f>'pdf DetailxSch $$'!CL79</f>
        <v>0</v>
      </c>
      <c r="CL79" s="4">
        <f>'pdf DetailxSch $$'!CM79</f>
        <v>76100</v>
      </c>
      <c r="CM79" s="4">
        <f>'pdf DetailxSch $$'!CN79</f>
        <v>154464</v>
      </c>
      <c r="CN79" s="4">
        <f>'pdf DetailxSch $$'!CO79</f>
        <v>8099</v>
      </c>
      <c r="CO79" s="4">
        <f>'pdf DetailxSch $$'!CP79</f>
        <v>0</v>
      </c>
      <c r="CP79" s="4">
        <f>'pdf DetailxSch $$'!CQ79</f>
        <v>500000</v>
      </c>
      <c r="CQ79" s="4">
        <f>'pdf DetailxSch $$'!CR79</f>
        <v>0</v>
      </c>
      <c r="CR79" s="4">
        <f>'pdf DetailxSch $$'!CS79</f>
        <v>0</v>
      </c>
      <c r="CT79" s="4">
        <f>'pdf DetailxSch $$'!CU79</f>
        <v>7175</v>
      </c>
      <c r="CU79" s="4">
        <f>'pdf DetailxSch $$'!CV79</f>
        <v>0</v>
      </c>
      <c r="CV79" s="4">
        <f>'pdf DetailxSch $$'!CW79</f>
        <v>0</v>
      </c>
      <c r="CW79" s="4">
        <f>'pdf DetailxSch $$'!CX79</f>
        <v>0</v>
      </c>
      <c r="CY79" s="4">
        <f>'pdf DetailxSch $$'!CZ79</f>
        <v>0</v>
      </c>
      <c r="CZ79" s="4">
        <f>'pdf DetailxSch $$'!DA79</f>
        <v>0</v>
      </c>
      <c r="DA79" s="4">
        <f>'pdf DetailxSch $$'!DB79</f>
        <v>0</v>
      </c>
      <c r="DB79" s="4">
        <f>'pdf DetailxSch $$'!DC79</f>
        <v>0</v>
      </c>
      <c r="DD79" s="4">
        <f>'pdf DetailxSch $$'!DE79</f>
        <v>5018</v>
      </c>
      <c r="DE79" s="52">
        <v>91.7</v>
      </c>
      <c r="DG79" s="82">
        <f>VLOOKUP(A79,'[2]FY21 FTE'!$A$2:$DT$118,124,FALSE)</f>
        <v>95.100000000000009</v>
      </c>
      <c r="DH79" s="83">
        <f t="shared" si="1"/>
        <v>-3.4000000000000057</v>
      </c>
      <c r="DI79" s="13"/>
    </row>
    <row r="80" spans="1:113" x14ac:dyDescent="0.2">
      <c r="A80" s="7">
        <v>294</v>
      </c>
      <c r="B80" t="s">
        <v>95</v>
      </c>
      <c r="C80" t="s">
        <v>351</v>
      </c>
      <c r="D80">
        <v>8</v>
      </c>
      <c r="E80" s="10">
        <v>314</v>
      </c>
      <c r="F80" s="9">
        <v>0.85699999999999998</v>
      </c>
      <c r="G80">
        <v>269</v>
      </c>
      <c r="H80">
        <v>1</v>
      </c>
      <c r="I80">
        <v>1</v>
      </c>
      <c r="J80">
        <v>0.8</v>
      </c>
      <c r="M80">
        <v>1</v>
      </c>
      <c r="N80">
        <v>1</v>
      </c>
      <c r="S80">
        <v>1</v>
      </c>
      <c r="T80">
        <v>1</v>
      </c>
      <c r="U80">
        <v>2</v>
      </c>
      <c r="V80">
        <v>1</v>
      </c>
      <c r="W80">
        <f>4.5-X80</f>
        <v>3</v>
      </c>
      <c r="X80">
        <v>1.5</v>
      </c>
      <c r="Y80">
        <v>2</v>
      </c>
      <c r="AA80">
        <v>2</v>
      </c>
      <c r="AB80">
        <v>4</v>
      </c>
      <c r="AC80">
        <v>2</v>
      </c>
      <c r="AD80">
        <v>12</v>
      </c>
      <c r="AF80">
        <v>1</v>
      </c>
      <c r="AG80">
        <v>1</v>
      </c>
      <c r="AH80">
        <v>7</v>
      </c>
      <c r="AI80">
        <v>7</v>
      </c>
      <c r="AM80">
        <v>0.05</v>
      </c>
      <c r="AQ80">
        <v>8</v>
      </c>
      <c r="AR80">
        <v>8</v>
      </c>
      <c r="AS80">
        <v>1</v>
      </c>
      <c r="AT80" s="4">
        <f>'pdf DetailxSch $$'!AT80</f>
        <v>0</v>
      </c>
      <c r="AU80" s="4">
        <f>'pdf DetailxSch $$'!AV80</f>
        <v>0</v>
      </c>
      <c r="AV80" s="4">
        <f>'pdf DetailxSch $$'!AW80</f>
        <v>140112</v>
      </c>
      <c r="AW80" s="4">
        <f>'pdf DetailxSch $$'!AX80</f>
        <v>2264</v>
      </c>
      <c r="AX80" s="4">
        <f>'pdf DetailxSch $$'!AY80</f>
        <v>0</v>
      </c>
      <c r="BC80">
        <v>1</v>
      </c>
      <c r="BF80" s="4">
        <f>'pdf DetailxSch $$'!BG80</f>
        <v>0</v>
      </c>
      <c r="BG80" s="4">
        <f>'pdf DetailxSch $$'!BH80</f>
        <v>0</v>
      </c>
      <c r="BH80" s="4">
        <f>'pdf DetailxSch $$'!BI80</f>
        <v>0</v>
      </c>
      <c r="BI80" s="4">
        <f>'pdf DetailxSch $$'!BJ80</f>
        <v>0</v>
      </c>
      <c r="BR80" s="4">
        <f>'pdf DetailxSch $$'!BS80</f>
        <v>0</v>
      </c>
      <c r="BS80" s="4">
        <f>'pdf DetailxSch $$'!BT80</f>
        <v>0</v>
      </c>
      <c r="BT80" s="4">
        <f>'pdf DetailxSch $$'!BU80</f>
        <v>111844</v>
      </c>
      <c r="BU80" s="4">
        <f>'pdf DetailxSch $$'!BV80</f>
        <v>0</v>
      </c>
      <c r="BW80" s="4">
        <f>'pdf DetailxSch $$'!BX80</f>
        <v>75000</v>
      </c>
      <c r="BX80" s="4">
        <f>'pdf DetailxSch $$'!BY80</f>
        <v>10812</v>
      </c>
      <c r="BY80" s="4">
        <f>'pdf DetailxSch $$'!BZ80</f>
        <v>1806</v>
      </c>
      <c r="BZ80" s="4">
        <f>'pdf DetailxSch $$'!CA80</f>
        <v>1570</v>
      </c>
      <c r="CA80" s="4">
        <f>'pdf DetailxSch $$'!CB80</f>
        <v>1570</v>
      </c>
      <c r="CB80" s="4">
        <f>'pdf DetailxSch $$'!CC80</f>
        <v>1806</v>
      </c>
      <c r="CC80" s="4">
        <f>'pdf DetailxSch $$'!CD80</f>
        <v>6280</v>
      </c>
      <c r="CF80" s="4">
        <f>'pdf DetailxSch $$'!CG80</f>
        <v>0</v>
      </c>
      <c r="CG80" s="4">
        <f>'pdf DetailxSch $$'!CH80</f>
        <v>0</v>
      </c>
      <c r="CJ80" s="4">
        <f>'pdf DetailxSch $$'!CK80</f>
        <v>0</v>
      </c>
      <c r="CK80" s="4">
        <f>'pdf DetailxSch $$'!CL80</f>
        <v>0</v>
      </c>
      <c r="CL80" s="4">
        <f>'pdf DetailxSch $$'!CM80</f>
        <v>31400</v>
      </c>
      <c r="CM80" s="4">
        <f>'pdf DetailxSch $$'!CN80</f>
        <v>76591</v>
      </c>
      <c r="CN80" s="4">
        <f>'pdf DetailxSch $$'!CO80</f>
        <v>4924</v>
      </c>
      <c r="CO80" s="4">
        <f>'pdf DetailxSch $$'!CP80</f>
        <v>0</v>
      </c>
      <c r="CP80" s="4">
        <f>'pdf DetailxSch $$'!CQ80</f>
        <v>0</v>
      </c>
      <c r="CQ80" s="4">
        <f>'pdf DetailxSch $$'!CR80</f>
        <v>0</v>
      </c>
      <c r="CR80" s="4">
        <f>'pdf DetailxSch $$'!CS80</f>
        <v>0</v>
      </c>
      <c r="CT80" s="4">
        <f>'pdf DetailxSch $$'!CU80</f>
        <v>27950</v>
      </c>
      <c r="CU80" s="4">
        <f>'pdf DetailxSch $$'!CV80</f>
        <v>0</v>
      </c>
      <c r="CV80" s="4">
        <f>'pdf DetailxSch $$'!CW80</f>
        <v>791309</v>
      </c>
      <c r="CW80" s="4">
        <f>'pdf DetailxSch $$'!CX80</f>
        <v>112569</v>
      </c>
      <c r="CY80" s="4">
        <f>'pdf DetailxSch $$'!CZ80</f>
        <v>0</v>
      </c>
      <c r="CZ80" s="4">
        <f>'pdf DetailxSch $$'!DA80</f>
        <v>0</v>
      </c>
      <c r="DA80" s="4">
        <f>'pdf DetailxSch $$'!DB80</f>
        <v>0</v>
      </c>
      <c r="DB80" s="4">
        <f>'pdf DetailxSch $$'!DC80</f>
        <v>0</v>
      </c>
      <c r="DD80" s="4">
        <f>'pdf DetailxSch $$'!DE80</f>
        <v>112066</v>
      </c>
      <c r="DE80" s="52">
        <v>70.349999999999994</v>
      </c>
      <c r="DG80" s="82">
        <f>VLOOKUP(A80,'[2]FY21 FTE'!$A$2:$DT$118,124,FALSE)</f>
        <v>74.545454545454561</v>
      </c>
      <c r="DH80" s="83">
        <f t="shared" si="1"/>
        <v>-4.1954545454545666</v>
      </c>
      <c r="DI80" s="13"/>
    </row>
    <row r="81" spans="1:113" x14ac:dyDescent="0.2">
      <c r="A81" s="7">
        <v>295</v>
      </c>
      <c r="B81" t="s">
        <v>96</v>
      </c>
      <c r="C81" t="s">
        <v>351</v>
      </c>
      <c r="D81">
        <v>6</v>
      </c>
      <c r="E81" s="10">
        <v>324</v>
      </c>
      <c r="F81" s="9">
        <v>0.47799999999999998</v>
      </c>
      <c r="G81">
        <v>155</v>
      </c>
      <c r="H81">
        <v>1</v>
      </c>
      <c r="I81">
        <v>1</v>
      </c>
      <c r="J81">
        <v>0.8</v>
      </c>
      <c r="M81">
        <v>1</v>
      </c>
      <c r="N81">
        <v>1</v>
      </c>
      <c r="S81">
        <v>1</v>
      </c>
      <c r="T81">
        <v>1</v>
      </c>
      <c r="U81">
        <v>2</v>
      </c>
      <c r="V81">
        <v>1</v>
      </c>
      <c r="W81">
        <v>3</v>
      </c>
      <c r="Y81">
        <v>3</v>
      </c>
      <c r="AA81">
        <v>2</v>
      </c>
      <c r="AB81">
        <v>5</v>
      </c>
      <c r="AC81">
        <v>2</v>
      </c>
      <c r="AD81">
        <v>11</v>
      </c>
      <c r="AF81">
        <v>1</v>
      </c>
      <c r="AG81">
        <v>3</v>
      </c>
      <c r="AH81">
        <v>8</v>
      </c>
      <c r="AI81">
        <v>5</v>
      </c>
      <c r="AJ81">
        <v>2</v>
      </c>
      <c r="AM81">
        <v>0.27</v>
      </c>
      <c r="AQ81">
        <v>10</v>
      </c>
      <c r="AR81">
        <v>10</v>
      </c>
      <c r="AS81">
        <v>1</v>
      </c>
      <c r="AT81" s="4">
        <f>'pdf DetailxSch $$'!AT81</f>
        <v>0</v>
      </c>
      <c r="AU81" s="4">
        <f>'pdf DetailxSch $$'!AV81</f>
        <v>0</v>
      </c>
      <c r="AV81" s="4">
        <f>'pdf DetailxSch $$'!AW81</f>
        <v>144575</v>
      </c>
      <c r="AW81" s="4">
        <f>'pdf DetailxSch $$'!AX81</f>
        <v>2336</v>
      </c>
      <c r="AX81" s="4">
        <f>'pdf DetailxSch $$'!AY81</f>
        <v>0</v>
      </c>
      <c r="BF81" s="4">
        <f>'pdf DetailxSch $$'!BG81</f>
        <v>0</v>
      </c>
      <c r="BG81" s="4">
        <f>'pdf DetailxSch $$'!BH81</f>
        <v>0</v>
      </c>
      <c r="BH81" s="4">
        <f>'pdf DetailxSch $$'!BI81</f>
        <v>0</v>
      </c>
      <c r="BI81" s="4">
        <f>'pdf DetailxSch $$'!BJ81</f>
        <v>0</v>
      </c>
      <c r="BR81" s="4">
        <f>'pdf DetailxSch $$'!BS81</f>
        <v>0</v>
      </c>
      <c r="BS81" s="4">
        <f>'pdf DetailxSch $$'!BT81</f>
        <v>0</v>
      </c>
      <c r="BT81" s="4">
        <f>'pdf DetailxSch $$'!BU81</f>
        <v>55922</v>
      </c>
      <c r="BU81" s="4">
        <f>'pdf DetailxSch $$'!BV81</f>
        <v>0</v>
      </c>
      <c r="BW81" s="4">
        <f>'pdf DetailxSch $$'!BX81</f>
        <v>0</v>
      </c>
      <c r="BX81" s="4">
        <f>'pdf DetailxSch $$'!BY81</f>
        <v>3100</v>
      </c>
      <c r="BY81" s="4">
        <f>'pdf DetailxSch $$'!BZ81</f>
        <v>1863</v>
      </c>
      <c r="BZ81" s="4">
        <f>'pdf DetailxSch $$'!CA81</f>
        <v>1620</v>
      </c>
      <c r="CA81" s="4">
        <f>'pdf DetailxSch $$'!CB81</f>
        <v>1620</v>
      </c>
      <c r="CB81" s="4">
        <f>'pdf DetailxSch $$'!CC81</f>
        <v>1863</v>
      </c>
      <c r="CC81" s="4">
        <f>'pdf DetailxSch $$'!CD81</f>
        <v>6480</v>
      </c>
      <c r="CF81" s="4">
        <f>'pdf DetailxSch $$'!CG81</f>
        <v>0</v>
      </c>
      <c r="CG81" s="4">
        <f>'pdf DetailxSch $$'!CH81</f>
        <v>0</v>
      </c>
      <c r="CJ81" s="4">
        <f>'pdf DetailxSch $$'!CK81</f>
        <v>0</v>
      </c>
      <c r="CK81" s="4">
        <f>'pdf DetailxSch $$'!CL81</f>
        <v>0</v>
      </c>
      <c r="CL81" s="4">
        <f>'pdf DetailxSch $$'!CM81</f>
        <v>32400</v>
      </c>
      <c r="CM81" s="4">
        <f>'pdf DetailxSch $$'!CN81</f>
        <v>80890</v>
      </c>
      <c r="CN81" s="4">
        <f>'pdf DetailxSch $$'!CO81</f>
        <v>6357</v>
      </c>
      <c r="CO81" s="4">
        <f>'pdf DetailxSch $$'!CP81</f>
        <v>0</v>
      </c>
      <c r="CP81" s="4">
        <f>'pdf DetailxSch $$'!CQ81</f>
        <v>0</v>
      </c>
      <c r="CQ81" s="4">
        <f>'pdf DetailxSch $$'!CR81</f>
        <v>0</v>
      </c>
      <c r="CR81" s="4">
        <f>'pdf DetailxSch $$'!CS81</f>
        <v>0</v>
      </c>
      <c r="CT81" s="4">
        <f>'pdf DetailxSch $$'!CU81</f>
        <v>10575</v>
      </c>
      <c r="CU81" s="4">
        <f>'pdf DetailxSch $$'!CV81</f>
        <v>0</v>
      </c>
      <c r="CV81" s="4">
        <f>'pdf DetailxSch $$'!CW81</f>
        <v>0</v>
      </c>
      <c r="CW81" s="4">
        <f>'pdf DetailxSch $$'!CX81</f>
        <v>0</v>
      </c>
      <c r="CY81" s="4">
        <f>'pdf DetailxSch $$'!CZ81</f>
        <v>0</v>
      </c>
      <c r="CZ81" s="4">
        <f>'pdf DetailxSch $$'!DA81</f>
        <v>0</v>
      </c>
      <c r="DA81" s="4">
        <f>'pdf DetailxSch $$'!DB81</f>
        <v>0</v>
      </c>
      <c r="DB81" s="4">
        <f>'pdf DetailxSch $$'!DC81</f>
        <v>0</v>
      </c>
      <c r="DD81" s="4">
        <f>'pdf DetailxSch $$'!DE81</f>
        <v>316</v>
      </c>
      <c r="DE81" s="52">
        <v>76.069999999999993</v>
      </c>
      <c r="DG81" s="82">
        <f>VLOOKUP(A81,'[2]FY21 FTE'!$A$2:$DT$118,124,FALSE)</f>
        <v>67.25454545454545</v>
      </c>
      <c r="DH81" s="83">
        <f t="shared" si="1"/>
        <v>8.8154545454545428</v>
      </c>
    </row>
    <row r="82" spans="1:113" x14ac:dyDescent="0.2">
      <c r="A82" s="7">
        <v>301</v>
      </c>
      <c r="B82" t="s">
        <v>389</v>
      </c>
      <c r="C82" t="s">
        <v>351</v>
      </c>
      <c r="D82">
        <v>6</v>
      </c>
      <c r="E82" s="10">
        <v>219</v>
      </c>
      <c r="F82" s="9">
        <v>8.6999999999999994E-2</v>
      </c>
      <c r="G82">
        <v>19</v>
      </c>
      <c r="I82">
        <v>1</v>
      </c>
      <c r="J82">
        <v>1</v>
      </c>
      <c r="M82">
        <v>0.5</v>
      </c>
      <c r="N82">
        <v>1</v>
      </c>
      <c r="S82">
        <v>1</v>
      </c>
      <c r="T82">
        <v>1</v>
      </c>
      <c r="U82">
        <v>1</v>
      </c>
      <c r="V82">
        <v>0.5</v>
      </c>
      <c r="W82">
        <v>3</v>
      </c>
      <c r="Y82">
        <v>4</v>
      </c>
      <c r="AA82">
        <v>4</v>
      </c>
      <c r="AB82">
        <v>8</v>
      </c>
      <c r="AC82">
        <v>4</v>
      </c>
      <c r="AD82">
        <v>4</v>
      </c>
      <c r="AF82">
        <v>1</v>
      </c>
      <c r="AG82">
        <v>1</v>
      </c>
      <c r="AH82">
        <v>1</v>
      </c>
      <c r="AM82">
        <v>0.05</v>
      </c>
      <c r="AT82" s="4">
        <f>'pdf DetailxSch $$'!AT82</f>
        <v>0</v>
      </c>
      <c r="AU82" s="4">
        <f>'pdf DetailxSch $$'!AV82</f>
        <v>0</v>
      </c>
      <c r="AV82" s="4">
        <f>'pdf DetailxSch $$'!AW82</f>
        <v>0</v>
      </c>
      <c r="AW82" s="4">
        <f>'pdf DetailxSch $$'!AX82</f>
        <v>0</v>
      </c>
      <c r="AX82" s="4">
        <f>'pdf DetailxSch $$'!AY82</f>
        <v>5475</v>
      </c>
      <c r="BF82" s="4">
        <f>'pdf DetailxSch $$'!BG82</f>
        <v>0</v>
      </c>
      <c r="BG82" s="4">
        <f>'pdf DetailxSch $$'!BH82</f>
        <v>0</v>
      </c>
      <c r="BH82" s="4">
        <f>'pdf DetailxSch $$'!BI82</f>
        <v>0</v>
      </c>
      <c r="BI82" s="4">
        <f>'pdf DetailxSch $$'!BJ82</f>
        <v>0</v>
      </c>
      <c r="BR82" s="4">
        <f>'pdf DetailxSch $$'!BS82</f>
        <v>0</v>
      </c>
      <c r="BS82" s="4">
        <f>'pdf DetailxSch $$'!BT82</f>
        <v>0</v>
      </c>
      <c r="BT82" s="4">
        <f>'pdf DetailxSch $$'!BU82</f>
        <v>55922</v>
      </c>
      <c r="BU82" s="4">
        <f>'pdf DetailxSch $$'!BV82</f>
        <v>0</v>
      </c>
      <c r="BW82" s="4">
        <f>'pdf DetailxSch $$'!BX82</f>
        <v>0</v>
      </c>
      <c r="BX82" s="4">
        <f>'pdf DetailxSch $$'!BY82</f>
        <v>0</v>
      </c>
      <c r="BY82" s="4">
        <f>'pdf DetailxSch $$'!BZ82</f>
        <v>1259</v>
      </c>
      <c r="BZ82" s="4">
        <f>'pdf DetailxSch $$'!CA82</f>
        <v>1095</v>
      </c>
      <c r="CA82" s="4">
        <f>'pdf DetailxSch $$'!CB82</f>
        <v>1095</v>
      </c>
      <c r="CB82" s="4">
        <f>'pdf DetailxSch $$'!CC82</f>
        <v>1259</v>
      </c>
      <c r="CC82" s="4">
        <f>'pdf DetailxSch $$'!CD82</f>
        <v>4380</v>
      </c>
      <c r="CF82" s="4">
        <f>'pdf DetailxSch $$'!CG82</f>
        <v>0</v>
      </c>
      <c r="CG82" s="4">
        <f>'pdf DetailxSch $$'!CH82</f>
        <v>0</v>
      </c>
      <c r="CJ82" s="4">
        <f>'pdf DetailxSch $$'!CK82</f>
        <v>0</v>
      </c>
      <c r="CK82" s="4">
        <f>'pdf DetailxSch $$'!CL82</f>
        <v>0</v>
      </c>
      <c r="CL82" s="4">
        <f>'pdf DetailxSch $$'!CM82</f>
        <v>21900</v>
      </c>
      <c r="CM82" s="4">
        <f>'pdf DetailxSch $$'!CN82</f>
        <v>50053</v>
      </c>
      <c r="CN82" s="4">
        <f>'pdf DetailxSch $$'!CO82</f>
        <v>4181</v>
      </c>
      <c r="CO82" s="4">
        <f>'pdf DetailxSch $$'!CP82</f>
        <v>0</v>
      </c>
      <c r="CP82" s="4">
        <f>'pdf DetailxSch $$'!CQ82</f>
        <v>0</v>
      </c>
      <c r="CQ82" s="4">
        <f>'pdf DetailxSch $$'!CR82</f>
        <v>0</v>
      </c>
      <c r="CR82" s="4">
        <f>'pdf DetailxSch $$'!CS82</f>
        <v>0</v>
      </c>
      <c r="CT82" s="4">
        <f>'pdf DetailxSch $$'!CU82</f>
        <v>2544</v>
      </c>
      <c r="CU82" s="4">
        <f>'pdf DetailxSch $$'!CV82</f>
        <v>0</v>
      </c>
      <c r="CV82" s="4">
        <f>'pdf DetailxSch $$'!CW82</f>
        <v>0</v>
      </c>
      <c r="CW82" s="4">
        <f>'pdf DetailxSch $$'!CX82</f>
        <v>0</v>
      </c>
      <c r="CY82" s="4">
        <f>'pdf DetailxSch $$'!CZ82</f>
        <v>0</v>
      </c>
      <c r="CZ82" s="4">
        <f>'pdf DetailxSch $$'!DA82</f>
        <v>0</v>
      </c>
      <c r="DA82" s="4">
        <f>'pdf DetailxSch $$'!DB82</f>
        <v>0</v>
      </c>
      <c r="DB82" s="4">
        <f>'pdf DetailxSch $$'!DC82</f>
        <v>0</v>
      </c>
      <c r="DD82" s="4">
        <f>'pdf DetailxSch $$'!DE82</f>
        <v>-507</v>
      </c>
      <c r="DE82" s="52">
        <v>37.049999999999997</v>
      </c>
      <c r="DG82" s="82">
        <f>VLOOKUP(A82,'[2]FY21 FTE'!$A$2:$DT$118,124,FALSE)</f>
        <v>35.545454545454547</v>
      </c>
      <c r="DH82" s="83">
        <f t="shared" si="1"/>
        <v>1.5045454545454504</v>
      </c>
    </row>
    <row r="83" spans="1:113" x14ac:dyDescent="0.2">
      <c r="A83" s="7">
        <v>478</v>
      </c>
      <c r="B83" t="s">
        <v>97</v>
      </c>
      <c r="C83" t="s">
        <v>352</v>
      </c>
      <c r="D83">
        <v>5</v>
      </c>
      <c r="E83" s="10">
        <v>306</v>
      </c>
      <c r="F83" s="9">
        <v>0.64400000000000002</v>
      </c>
      <c r="G83">
        <v>197</v>
      </c>
      <c r="H83">
        <v>1</v>
      </c>
      <c r="I83">
        <v>1</v>
      </c>
      <c r="J83">
        <v>1</v>
      </c>
      <c r="L83">
        <v>1.5</v>
      </c>
      <c r="M83">
        <v>1</v>
      </c>
      <c r="N83">
        <v>1</v>
      </c>
      <c r="P83">
        <v>1</v>
      </c>
      <c r="Q83">
        <v>1</v>
      </c>
      <c r="S83">
        <v>1</v>
      </c>
      <c r="T83">
        <v>1</v>
      </c>
      <c r="U83">
        <v>3</v>
      </c>
      <c r="V83">
        <v>1</v>
      </c>
      <c r="AD83">
        <f>16.9-AE83</f>
        <v>12.75</v>
      </c>
      <c r="AE83">
        <v>4.1499999999999986</v>
      </c>
      <c r="AF83">
        <v>1</v>
      </c>
      <c r="AG83">
        <v>1</v>
      </c>
      <c r="AH83">
        <v>5</v>
      </c>
      <c r="AT83" s="4">
        <f>'pdf DetailxSch $$'!AT83</f>
        <v>40000</v>
      </c>
      <c r="AU83" s="4">
        <f>'pdf DetailxSch $$'!AV83</f>
        <v>0</v>
      </c>
      <c r="AV83" s="4">
        <f>'pdf DetailxSch $$'!AW83</f>
        <v>136545</v>
      </c>
      <c r="AW83" s="4">
        <f>'pdf DetailxSch $$'!AX83</f>
        <v>2206</v>
      </c>
      <c r="AX83" s="4">
        <f>'pdf DetailxSch $$'!AY83</f>
        <v>0</v>
      </c>
      <c r="BF83" s="4">
        <f>'pdf DetailxSch $$'!BG83</f>
        <v>0</v>
      </c>
      <c r="BG83" s="4">
        <f>'pdf DetailxSch $$'!BH83</f>
        <v>0</v>
      </c>
      <c r="BH83" s="4">
        <f>'pdf DetailxSch $$'!BI83</f>
        <v>0</v>
      </c>
      <c r="BI83" s="4">
        <f>'pdf DetailxSch $$'!BJ83</f>
        <v>24897</v>
      </c>
      <c r="BJ83">
        <v>1</v>
      </c>
      <c r="BK83">
        <v>1</v>
      </c>
      <c r="BL83">
        <v>1</v>
      </c>
      <c r="BM83">
        <v>1</v>
      </c>
      <c r="BR83" s="4">
        <f>'pdf DetailxSch $$'!BS83</f>
        <v>0</v>
      </c>
      <c r="BS83" s="4">
        <f>'pdf DetailxSch $$'!BT83</f>
        <v>0</v>
      </c>
      <c r="BT83" s="4">
        <f>'pdf DetailxSch $$'!BU83</f>
        <v>244046</v>
      </c>
      <c r="BU83" s="4">
        <f>'pdf DetailxSch $$'!BV83</f>
        <v>0</v>
      </c>
      <c r="BV83">
        <v>1</v>
      </c>
      <c r="BW83" s="4">
        <f>'pdf DetailxSch $$'!BX83</f>
        <v>0</v>
      </c>
      <c r="BX83" s="4">
        <f>'pdf DetailxSch $$'!BY83</f>
        <v>3948</v>
      </c>
      <c r="BY83" s="4">
        <f>'pdf DetailxSch $$'!BZ83</f>
        <v>8798</v>
      </c>
      <c r="BZ83" s="4">
        <f>'pdf DetailxSch $$'!CA83</f>
        <v>4590</v>
      </c>
      <c r="CA83" s="4">
        <f>'pdf DetailxSch $$'!CB83</f>
        <v>4590</v>
      </c>
      <c r="CB83" s="4">
        <f>'pdf DetailxSch $$'!CC83</f>
        <v>10557</v>
      </c>
      <c r="CC83" s="4">
        <f>'pdf DetailxSch $$'!CD83</f>
        <v>6120</v>
      </c>
      <c r="CF83" s="4">
        <f>'pdf DetailxSch $$'!CG83</f>
        <v>0</v>
      </c>
      <c r="CG83" s="4">
        <f>'pdf DetailxSch $$'!CH83</f>
        <v>0</v>
      </c>
      <c r="CJ83" s="4">
        <f>'pdf DetailxSch $$'!CK83</f>
        <v>0</v>
      </c>
      <c r="CK83" s="4">
        <f>'pdf DetailxSch $$'!CL83</f>
        <v>0</v>
      </c>
      <c r="CL83" s="4">
        <f>'pdf DetailxSch $$'!CM83</f>
        <v>30600</v>
      </c>
      <c r="CM83" s="4">
        <f>'pdf DetailxSch $$'!CN83</f>
        <v>67731</v>
      </c>
      <c r="CN83" s="4">
        <f>'pdf DetailxSch $$'!CO83</f>
        <v>8217</v>
      </c>
      <c r="CO83" s="4">
        <f>'pdf DetailxSch $$'!CP83</f>
        <v>0</v>
      </c>
      <c r="CP83" s="4">
        <f>'pdf DetailxSch $$'!CQ83</f>
        <v>0</v>
      </c>
      <c r="CQ83" s="4">
        <f>'pdf DetailxSch $$'!CR83</f>
        <v>0</v>
      </c>
      <c r="CR83" s="4">
        <f>'pdf DetailxSch $$'!CS83</f>
        <v>0</v>
      </c>
      <c r="CT83" s="4">
        <f>'pdf DetailxSch $$'!CU83</f>
        <v>6075</v>
      </c>
      <c r="CU83" s="4">
        <f>'pdf DetailxSch $$'!CV83</f>
        <v>0</v>
      </c>
      <c r="CV83" s="4">
        <f>'pdf DetailxSch $$'!CW83</f>
        <v>50583</v>
      </c>
      <c r="CW83" s="4">
        <f>'pdf DetailxSch $$'!CX83</f>
        <v>85000</v>
      </c>
      <c r="CY83" s="4">
        <f>'pdf DetailxSch $$'!CZ83</f>
        <v>0</v>
      </c>
      <c r="CZ83" s="4">
        <f>'pdf DetailxSch $$'!DA83</f>
        <v>0</v>
      </c>
      <c r="DA83" s="4">
        <f>'pdf DetailxSch $$'!DB83</f>
        <v>0</v>
      </c>
      <c r="DB83" s="4">
        <f>'pdf DetailxSch $$'!DC83</f>
        <v>0</v>
      </c>
      <c r="DD83" s="4">
        <f>'pdf DetailxSch $$'!DE83</f>
        <v>141294</v>
      </c>
      <c r="DE83" s="52">
        <v>43.4</v>
      </c>
      <c r="DG83" s="82">
        <f>VLOOKUP(A83,'[2]FY21 FTE'!$A$2:$DT$118,124,FALSE)</f>
        <v>40.600000448706169</v>
      </c>
      <c r="DH83" s="83">
        <f t="shared" si="1"/>
        <v>2.7999995512938298</v>
      </c>
    </row>
    <row r="84" spans="1:113" x14ac:dyDescent="0.2">
      <c r="A84" s="7">
        <v>299</v>
      </c>
      <c r="B84" t="s">
        <v>98</v>
      </c>
      <c r="C84" t="s">
        <v>351</v>
      </c>
      <c r="D84">
        <v>7</v>
      </c>
      <c r="E84" s="10">
        <v>239</v>
      </c>
      <c r="F84" s="9">
        <v>0.84099999999999997</v>
      </c>
      <c r="G84">
        <v>201</v>
      </c>
      <c r="H84">
        <v>1</v>
      </c>
      <c r="I84">
        <v>1</v>
      </c>
      <c r="M84">
        <v>0.5</v>
      </c>
      <c r="N84">
        <v>1</v>
      </c>
      <c r="S84">
        <v>1</v>
      </c>
      <c r="T84">
        <v>1</v>
      </c>
      <c r="U84">
        <v>1</v>
      </c>
      <c r="V84">
        <v>0.5</v>
      </c>
      <c r="W84">
        <f>4-X84</f>
        <v>3</v>
      </c>
      <c r="X84">
        <v>1</v>
      </c>
      <c r="Z84">
        <v>4</v>
      </c>
      <c r="AB84">
        <v>4</v>
      </c>
      <c r="AC84">
        <v>2</v>
      </c>
      <c r="AD84">
        <v>9</v>
      </c>
      <c r="AF84">
        <v>1</v>
      </c>
      <c r="AG84">
        <v>1</v>
      </c>
      <c r="AH84">
        <v>6</v>
      </c>
      <c r="AI84">
        <v>6</v>
      </c>
      <c r="AL84">
        <v>1</v>
      </c>
      <c r="AQ84">
        <v>7</v>
      </c>
      <c r="AR84">
        <v>7</v>
      </c>
      <c r="AS84">
        <v>1</v>
      </c>
      <c r="AT84" s="4">
        <f>'pdf DetailxSch $$'!AT84</f>
        <v>0</v>
      </c>
      <c r="AU84" s="4">
        <f>'pdf DetailxSch $$'!AV84</f>
        <v>0</v>
      </c>
      <c r="AV84" s="4">
        <f>'pdf DetailxSch $$'!AW84</f>
        <v>106648</v>
      </c>
      <c r="AW84" s="4">
        <f>'pdf DetailxSch $$'!AX84</f>
        <v>1723</v>
      </c>
      <c r="AX84" s="4">
        <f>'pdf DetailxSch $$'!AY84</f>
        <v>0</v>
      </c>
      <c r="BF84" s="4">
        <f>'pdf DetailxSch $$'!BG84</f>
        <v>0</v>
      </c>
      <c r="BG84" s="4">
        <f>'pdf DetailxSch $$'!BH84</f>
        <v>0</v>
      </c>
      <c r="BH84" s="4">
        <f>'pdf DetailxSch $$'!BI84</f>
        <v>0</v>
      </c>
      <c r="BI84" s="4">
        <f>'pdf DetailxSch $$'!BJ84</f>
        <v>0</v>
      </c>
      <c r="BR84" s="4">
        <f>'pdf DetailxSch $$'!BS84</f>
        <v>0</v>
      </c>
      <c r="BS84" s="4">
        <f>'pdf DetailxSch $$'!BT84</f>
        <v>0</v>
      </c>
      <c r="BT84" s="4">
        <f>'pdf DetailxSch $$'!BU84</f>
        <v>55922</v>
      </c>
      <c r="BU84" s="4">
        <f>'pdf DetailxSch $$'!BV84</f>
        <v>0</v>
      </c>
      <c r="BW84" s="4">
        <f>'pdf DetailxSch $$'!BX84</f>
        <v>0</v>
      </c>
      <c r="BX84" s="4">
        <f>'pdf DetailxSch $$'!BY84</f>
        <v>8076</v>
      </c>
      <c r="BY84" s="4">
        <f>'pdf DetailxSch $$'!BZ84</f>
        <v>1374</v>
      </c>
      <c r="BZ84" s="4">
        <f>'pdf DetailxSch $$'!CA84</f>
        <v>1195</v>
      </c>
      <c r="CA84" s="4">
        <f>'pdf DetailxSch $$'!CB84</f>
        <v>1195</v>
      </c>
      <c r="CB84" s="4">
        <f>'pdf DetailxSch $$'!CC84</f>
        <v>1374</v>
      </c>
      <c r="CC84" s="4">
        <f>'pdf DetailxSch $$'!CD84</f>
        <v>4780</v>
      </c>
      <c r="CF84" s="4">
        <f>'pdf DetailxSch $$'!CG84</f>
        <v>0</v>
      </c>
      <c r="CG84" s="4">
        <f>'pdf DetailxSch $$'!CH84</f>
        <v>0</v>
      </c>
      <c r="CJ84" s="4">
        <f>'pdf DetailxSch $$'!CK84</f>
        <v>0</v>
      </c>
      <c r="CK84" s="4">
        <f>'pdf DetailxSch $$'!CL84</f>
        <v>0</v>
      </c>
      <c r="CL84" s="4">
        <f>'pdf DetailxSch $$'!CM84</f>
        <v>23900</v>
      </c>
      <c r="CM84" s="4">
        <f>'pdf DetailxSch $$'!CN84</f>
        <v>65094</v>
      </c>
      <c r="CN84" s="4">
        <f>'pdf DetailxSch $$'!CO84</f>
        <v>4307</v>
      </c>
      <c r="CO84" s="4">
        <f>'pdf DetailxSch $$'!CP84</f>
        <v>0</v>
      </c>
      <c r="CP84" s="4">
        <f>'pdf DetailxSch $$'!CQ84</f>
        <v>0</v>
      </c>
      <c r="CQ84" s="4">
        <f>'pdf DetailxSch $$'!CR84</f>
        <v>0</v>
      </c>
      <c r="CR84" s="4">
        <f>'pdf DetailxSch $$'!CS84</f>
        <v>0</v>
      </c>
      <c r="CT84" s="4">
        <f>'pdf DetailxSch $$'!CU84</f>
        <v>25025</v>
      </c>
      <c r="CU84" s="4">
        <f>'pdf DetailxSch $$'!CV84</f>
        <v>0</v>
      </c>
      <c r="CV84" s="4">
        <f>'pdf DetailxSch $$'!CW84</f>
        <v>283142</v>
      </c>
      <c r="CW84" s="4">
        <f>'pdf DetailxSch $$'!CX84</f>
        <v>112569</v>
      </c>
      <c r="CY84" s="4">
        <f>'pdf DetailxSch $$'!CZ84</f>
        <v>0</v>
      </c>
      <c r="CZ84" s="4">
        <f>'pdf DetailxSch $$'!DA84</f>
        <v>0</v>
      </c>
      <c r="DA84" s="4">
        <f>'pdf DetailxSch $$'!DB84</f>
        <v>0</v>
      </c>
      <c r="DB84" s="4">
        <f>'pdf DetailxSch $$'!DC84</f>
        <v>0</v>
      </c>
      <c r="DD84" s="4">
        <f>'pdf DetailxSch $$'!DE84</f>
        <v>112576</v>
      </c>
      <c r="DE84" s="52">
        <v>60</v>
      </c>
      <c r="DG84" s="82">
        <f>VLOOKUP(A84,'[2]FY21 FTE'!$A$2:$DT$118,124,FALSE)</f>
        <v>57</v>
      </c>
      <c r="DH84" s="83">
        <f t="shared" si="1"/>
        <v>3</v>
      </c>
    </row>
    <row r="85" spans="1:113" x14ac:dyDescent="0.2">
      <c r="A85" s="7">
        <v>300</v>
      </c>
      <c r="B85" t="s">
        <v>99</v>
      </c>
      <c r="C85" t="s">
        <v>351</v>
      </c>
      <c r="D85">
        <v>4</v>
      </c>
      <c r="E85" s="10">
        <v>514</v>
      </c>
      <c r="F85" s="9">
        <v>0.39300000000000002</v>
      </c>
      <c r="G85">
        <v>202</v>
      </c>
      <c r="H85">
        <v>1</v>
      </c>
      <c r="I85">
        <v>1</v>
      </c>
      <c r="J85">
        <v>1.3</v>
      </c>
      <c r="M85">
        <v>1</v>
      </c>
      <c r="N85">
        <v>1</v>
      </c>
      <c r="O85">
        <v>1.3</v>
      </c>
      <c r="S85">
        <v>1</v>
      </c>
      <c r="T85">
        <v>1</v>
      </c>
      <c r="U85">
        <v>3</v>
      </c>
      <c r="V85">
        <v>1</v>
      </c>
      <c r="W85">
        <v>4.5</v>
      </c>
      <c r="Z85">
        <v>5</v>
      </c>
      <c r="AB85">
        <v>5</v>
      </c>
      <c r="AC85">
        <v>4</v>
      </c>
      <c r="AD85">
        <v>22</v>
      </c>
      <c r="AF85">
        <v>1</v>
      </c>
      <c r="AG85">
        <v>2</v>
      </c>
      <c r="AH85">
        <v>7</v>
      </c>
      <c r="AI85">
        <v>2</v>
      </c>
      <c r="AL85">
        <v>15</v>
      </c>
      <c r="AO85">
        <v>3</v>
      </c>
      <c r="AQ85">
        <v>14</v>
      </c>
      <c r="AR85">
        <v>14</v>
      </c>
      <c r="AT85" s="4">
        <f>'pdf DetailxSch $$'!AT85</f>
        <v>0</v>
      </c>
      <c r="AU85" s="4">
        <f>'pdf DetailxSch $$'!AV85</f>
        <v>0</v>
      </c>
      <c r="AV85" s="4">
        <f>'pdf DetailxSch $$'!AW85</f>
        <v>229358</v>
      </c>
      <c r="AW85" s="4">
        <f>'pdf DetailxSch $$'!AX85</f>
        <v>3706</v>
      </c>
      <c r="AX85" s="4">
        <f>'pdf DetailxSch $$'!AY85</f>
        <v>0</v>
      </c>
      <c r="BF85" s="4">
        <f>'pdf DetailxSch $$'!BG85</f>
        <v>0</v>
      </c>
      <c r="BG85" s="4">
        <f>'pdf DetailxSch $$'!BH85</f>
        <v>0</v>
      </c>
      <c r="BH85" s="4">
        <f>'pdf DetailxSch $$'!BI85</f>
        <v>0</v>
      </c>
      <c r="BI85" s="4">
        <f>'pdf DetailxSch $$'!BJ85</f>
        <v>0</v>
      </c>
      <c r="BR85" s="4">
        <f>'pdf DetailxSch $$'!BS85</f>
        <v>0</v>
      </c>
      <c r="BS85" s="4">
        <f>'pdf DetailxSch $$'!BT85</f>
        <v>0</v>
      </c>
      <c r="BT85" s="4">
        <f>'pdf DetailxSch $$'!BU85</f>
        <v>111844</v>
      </c>
      <c r="BU85" s="4">
        <f>'pdf DetailxSch $$'!BV85</f>
        <v>0</v>
      </c>
      <c r="BW85" s="4">
        <f>'pdf DetailxSch $$'!BX85</f>
        <v>0</v>
      </c>
      <c r="BX85" s="4">
        <f>'pdf DetailxSch $$'!BY85</f>
        <v>4048</v>
      </c>
      <c r="BY85" s="4">
        <f>'pdf DetailxSch $$'!BZ85</f>
        <v>2956</v>
      </c>
      <c r="BZ85" s="4">
        <f>'pdf DetailxSch $$'!CA85</f>
        <v>2570</v>
      </c>
      <c r="CA85" s="4">
        <f>'pdf DetailxSch $$'!CB85</f>
        <v>2570</v>
      </c>
      <c r="CB85" s="4">
        <f>'pdf DetailxSch $$'!CC85</f>
        <v>2956</v>
      </c>
      <c r="CC85" s="4">
        <f>'pdf DetailxSch $$'!CD85</f>
        <v>10280</v>
      </c>
      <c r="CF85" s="4">
        <f>'pdf DetailxSch $$'!CG85</f>
        <v>0</v>
      </c>
      <c r="CG85" s="4">
        <f>'pdf DetailxSch $$'!CH85</f>
        <v>0</v>
      </c>
      <c r="CJ85" s="4">
        <f>'pdf DetailxSch $$'!CK85</f>
        <v>0</v>
      </c>
      <c r="CK85" s="4">
        <f>'pdf DetailxSch $$'!CL85</f>
        <v>0</v>
      </c>
      <c r="CL85" s="4">
        <f>'pdf DetailxSch $$'!CM85</f>
        <v>51400</v>
      </c>
      <c r="CM85" s="4">
        <f>'pdf DetailxSch $$'!CN85</f>
        <v>132807</v>
      </c>
      <c r="CN85" s="4">
        <f>'pdf DetailxSch $$'!CO85</f>
        <v>4517</v>
      </c>
      <c r="CO85" s="4">
        <f>'pdf DetailxSch $$'!CP85</f>
        <v>0</v>
      </c>
      <c r="CP85" s="4">
        <f>'pdf DetailxSch $$'!CQ85</f>
        <v>0</v>
      </c>
      <c r="CQ85" s="4">
        <f>'pdf DetailxSch $$'!CR85</f>
        <v>0</v>
      </c>
      <c r="CR85" s="4">
        <f>'pdf DetailxSch $$'!CS85</f>
        <v>0</v>
      </c>
      <c r="CT85" s="4">
        <f>'pdf DetailxSch $$'!CU85</f>
        <v>27500</v>
      </c>
      <c r="CU85" s="4">
        <f>'pdf DetailxSch $$'!CV85</f>
        <v>0</v>
      </c>
      <c r="CV85" s="4">
        <f>'pdf DetailxSch $$'!CW85</f>
        <v>0</v>
      </c>
      <c r="CW85" s="4">
        <f>'pdf DetailxSch $$'!CX85</f>
        <v>0</v>
      </c>
      <c r="CY85" s="4">
        <f>'pdf DetailxSch $$'!CZ85</f>
        <v>0</v>
      </c>
      <c r="CZ85" s="4">
        <f>'pdf DetailxSch $$'!DA85</f>
        <v>0</v>
      </c>
      <c r="DA85" s="4">
        <f>'pdf DetailxSch $$'!DB85</f>
        <v>0</v>
      </c>
      <c r="DB85" s="4">
        <f>'pdf DetailxSch $$'!DC85</f>
        <v>0</v>
      </c>
      <c r="DD85" s="4">
        <f>'pdf DetailxSch $$'!DE85</f>
        <v>15</v>
      </c>
      <c r="DE85" s="52">
        <v>111.1</v>
      </c>
      <c r="DG85" s="82">
        <f>VLOOKUP(A85,'[2]FY21 FTE'!$A$2:$DT$118,124,FALSE)</f>
        <v>98.600000000000009</v>
      </c>
      <c r="DH85" s="83">
        <f t="shared" si="1"/>
        <v>12.499999999999986</v>
      </c>
    </row>
    <row r="86" spans="1:113" x14ac:dyDescent="0.2">
      <c r="A86" s="7">
        <v>316</v>
      </c>
      <c r="B86" t="s">
        <v>100</v>
      </c>
      <c r="C86" t="s">
        <v>351</v>
      </c>
      <c r="D86">
        <v>7</v>
      </c>
      <c r="E86" s="10">
        <v>331</v>
      </c>
      <c r="F86" s="9">
        <v>0.57099999999999995</v>
      </c>
      <c r="G86">
        <v>189</v>
      </c>
      <c r="H86">
        <v>1</v>
      </c>
      <c r="I86">
        <v>1</v>
      </c>
      <c r="J86">
        <v>0.8</v>
      </c>
      <c r="M86">
        <v>1</v>
      </c>
      <c r="N86">
        <v>1</v>
      </c>
      <c r="S86">
        <v>1</v>
      </c>
      <c r="T86">
        <v>1</v>
      </c>
      <c r="U86">
        <v>2</v>
      </c>
      <c r="V86">
        <v>1</v>
      </c>
      <c r="W86">
        <v>3</v>
      </c>
      <c r="Y86">
        <v>2</v>
      </c>
      <c r="Z86">
        <v>1</v>
      </c>
      <c r="AA86">
        <v>2</v>
      </c>
      <c r="AB86">
        <v>5</v>
      </c>
      <c r="AC86">
        <v>2</v>
      </c>
      <c r="AD86">
        <v>12</v>
      </c>
      <c r="AF86">
        <v>1</v>
      </c>
      <c r="AG86">
        <v>1</v>
      </c>
      <c r="AH86">
        <v>5</v>
      </c>
      <c r="AM86">
        <v>0.14000000000000001</v>
      </c>
      <c r="AQ86">
        <v>5</v>
      </c>
      <c r="AR86">
        <v>5</v>
      </c>
      <c r="AS86">
        <v>1</v>
      </c>
      <c r="AT86" s="4">
        <f>'pdf DetailxSch $$'!AT86</f>
        <v>0</v>
      </c>
      <c r="AU86" s="4">
        <f>'pdf DetailxSch $$'!AV86</f>
        <v>0</v>
      </c>
      <c r="AV86" s="4">
        <f>'pdf DetailxSch $$'!AW86</f>
        <v>147700</v>
      </c>
      <c r="AW86" s="4">
        <f>'pdf DetailxSch $$'!AX86</f>
        <v>2386</v>
      </c>
      <c r="AX86" s="4">
        <f>'pdf DetailxSch $$'!AY86</f>
        <v>0</v>
      </c>
      <c r="BF86" s="4">
        <f>'pdf DetailxSch $$'!BG86</f>
        <v>0</v>
      </c>
      <c r="BG86" s="4">
        <f>'pdf DetailxSch $$'!BH86</f>
        <v>0</v>
      </c>
      <c r="BH86" s="4">
        <f>'pdf DetailxSch $$'!BI86</f>
        <v>0</v>
      </c>
      <c r="BI86" s="4">
        <f>'pdf DetailxSch $$'!BJ86</f>
        <v>0</v>
      </c>
      <c r="BR86" s="4">
        <f>'pdf DetailxSch $$'!BS86</f>
        <v>0</v>
      </c>
      <c r="BS86" s="4">
        <f>'pdf DetailxSch $$'!BT86</f>
        <v>0</v>
      </c>
      <c r="BT86" s="4">
        <f>'pdf DetailxSch $$'!BU86</f>
        <v>111844</v>
      </c>
      <c r="BU86" s="4">
        <f>'pdf DetailxSch $$'!BV86</f>
        <v>0</v>
      </c>
      <c r="BW86" s="4">
        <f>'pdf DetailxSch $$'!BX86</f>
        <v>0</v>
      </c>
      <c r="BX86" s="4">
        <f>'pdf DetailxSch $$'!BY86</f>
        <v>3776</v>
      </c>
      <c r="BY86" s="4">
        <f>'pdf DetailxSch $$'!BZ86</f>
        <v>1903</v>
      </c>
      <c r="BZ86" s="4">
        <f>'pdf DetailxSch $$'!CA86</f>
        <v>1655</v>
      </c>
      <c r="CA86" s="4">
        <f>'pdf DetailxSch $$'!CB86</f>
        <v>1655</v>
      </c>
      <c r="CB86" s="4">
        <f>'pdf DetailxSch $$'!CC86</f>
        <v>1903</v>
      </c>
      <c r="CC86" s="4">
        <f>'pdf DetailxSch $$'!CD86</f>
        <v>6620</v>
      </c>
      <c r="CF86" s="4">
        <f>'pdf DetailxSch $$'!CG86</f>
        <v>0</v>
      </c>
      <c r="CG86" s="4">
        <f>'pdf DetailxSch $$'!CH86</f>
        <v>0</v>
      </c>
      <c r="CJ86" s="4">
        <f>'pdf DetailxSch $$'!CK86</f>
        <v>0</v>
      </c>
      <c r="CK86" s="4">
        <f>'pdf DetailxSch $$'!CL86</f>
        <v>0</v>
      </c>
      <c r="CL86" s="4">
        <f>'pdf DetailxSch $$'!CM86</f>
        <v>33100</v>
      </c>
      <c r="CM86" s="4">
        <f>'pdf DetailxSch $$'!CN86</f>
        <v>68604</v>
      </c>
      <c r="CN86" s="4">
        <f>'pdf DetailxSch $$'!CO86</f>
        <v>5233</v>
      </c>
      <c r="CO86" s="4">
        <f>'pdf DetailxSch $$'!CP86</f>
        <v>0</v>
      </c>
      <c r="CP86" s="4">
        <f>'pdf DetailxSch $$'!CQ86</f>
        <v>0</v>
      </c>
      <c r="CQ86" s="4">
        <f>'pdf DetailxSch $$'!CR86</f>
        <v>13859</v>
      </c>
      <c r="CR86" s="4">
        <f>'pdf DetailxSch $$'!CS86</f>
        <v>0</v>
      </c>
      <c r="CT86" s="4">
        <f>'pdf DetailxSch $$'!CU86</f>
        <v>24375</v>
      </c>
      <c r="CU86" s="4">
        <f>'pdf DetailxSch $$'!CV86</f>
        <v>0</v>
      </c>
      <c r="CV86" s="4">
        <f>'pdf DetailxSch $$'!CW86</f>
        <v>0</v>
      </c>
      <c r="CW86" s="4">
        <f>'pdf DetailxSch $$'!CX86</f>
        <v>112569</v>
      </c>
      <c r="CY86" s="4">
        <f>'pdf DetailxSch $$'!CZ86</f>
        <v>0</v>
      </c>
      <c r="CZ86" s="4">
        <f>'pdf DetailxSch $$'!DA86</f>
        <v>0</v>
      </c>
      <c r="DA86" s="4">
        <f>'pdf DetailxSch $$'!DB86</f>
        <v>0</v>
      </c>
      <c r="DB86" s="4">
        <f>'pdf DetailxSch $$'!DC86</f>
        <v>0</v>
      </c>
      <c r="DD86" s="4">
        <f>'pdf DetailxSch $$'!DE86</f>
        <v>112167</v>
      </c>
      <c r="DE86" s="52">
        <v>54.94</v>
      </c>
      <c r="DG86" s="82">
        <f>VLOOKUP(A86,'[2]FY21 FTE'!$A$2:$DT$118,124,FALSE)</f>
        <v>49.945454545454545</v>
      </c>
      <c r="DH86" s="83">
        <f t="shared" si="1"/>
        <v>4.9945454545454524</v>
      </c>
    </row>
    <row r="87" spans="1:113" x14ac:dyDescent="0.2">
      <c r="A87" s="7">
        <v>302</v>
      </c>
      <c r="B87" t="s">
        <v>101</v>
      </c>
      <c r="C87" t="s">
        <v>351</v>
      </c>
      <c r="D87">
        <v>4</v>
      </c>
      <c r="E87" s="10">
        <v>473</v>
      </c>
      <c r="F87" s="9">
        <v>0.53900000000000003</v>
      </c>
      <c r="G87">
        <v>255</v>
      </c>
      <c r="H87">
        <v>1</v>
      </c>
      <c r="I87">
        <v>1</v>
      </c>
      <c r="J87">
        <v>1.2</v>
      </c>
      <c r="M87">
        <v>1</v>
      </c>
      <c r="N87">
        <v>1</v>
      </c>
      <c r="O87">
        <v>1.2</v>
      </c>
      <c r="S87">
        <v>1</v>
      </c>
      <c r="T87">
        <v>1</v>
      </c>
      <c r="U87">
        <v>2</v>
      </c>
      <c r="V87">
        <v>1</v>
      </c>
      <c r="W87">
        <f>5-X87</f>
        <v>4.5</v>
      </c>
      <c r="X87">
        <v>0.5</v>
      </c>
      <c r="Y87">
        <v>3</v>
      </c>
      <c r="AA87">
        <v>3</v>
      </c>
      <c r="AB87">
        <v>6</v>
      </c>
      <c r="AC87">
        <v>3</v>
      </c>
      <c r="AD87">
        <v>20</v>
      </c>
      <c r="AF87">
        <v>1</v>
      </c>
      <c r="AG87">
        <v>2</v>
      </c>
      <c r="AH87">
        <v>8</v>
      </c>
      <c r="AI87">
        <v>6</v>
      </c>
      <c r="AL87">
        <v>12</v>
      </c>
      <c r="AO87">
        <v>2</v>
      </c>
      <c r="AQ87">
        <v>7</v>
      </c>
      <c r="AR87">
        <v>7</v>
      </c>
      <c r="AS87">
        <v>1</v>
      </c>
      <c r="AT87" s="4">
        <f>'pdf DetailxSch $$'!AT87</f>
        <v>0</v>
      </c>
      <c r="AU87" s="4">
        <f>'pdf DetailxSch $$'!AV87</f>
        <v>0</v>
      </c>
      <c r="AV87" s="4">
        <f>'pdf DetailxSch $$'!AW87</f>
        <v>148301</v>
      </c>
      <c r="AW87" s="4">
        <f>'pdf DetailxSch $$'!AX87</f>
        <v>2396</v>
      </c>
      <c r="AX87" s="4">
        <f>'pdf DetailxSch $$'!AY87</f>
        <v>0</v>
      </c>
      <c r="BF87" s="4">
        <f>'pdf DetailxSch $$'!BG87</f>
        <v>0</v>
      </c>
      <c r="BG87" s="4">
        <f>'pdf DetailxSch $$'!BH87</f>
        <v>0</v>
      </c>
      <c r="BH87" s="4">
        <f>'pdf DetailxSch $$'!BI87</f>
        <v>0</v>
      </c>
      <c r="BI87" s="4">
        <f>'pdf DetailxSch $$'!BJ87</f>
        <v>0</v>
      </c>
      <c r="BR87" s="4">
        <f>'pdf DetailxSch $$'!BS87</f>
        <v>0</v>
      </c>
      <c r="BS87" s="4">
        <f>'pdf DetailxSch $$'!BT87</f>
        <v>0</v>
      </c>
      <c r="BT87" s="4">
        <f>'pdf DetailxSch $$'!BU87</f>
        <v>111844</v>
      </c>
      <c r="BU87" s="4">
        <f>'pdf DetailxSch $$'!BV87</f>
        <v>0</v>
      </c>
      <c r="BW87" s="4">
        <f>'pdf DetailxSch $$'!BX87</f>
        <v>0</v>
      </c>
      <c r="BX87" s="4">
        <f>'pdf DetailxSch $$'!BY87</f>
        <v>5106</v>
      </c>
      <c r="BY87" s="4">
        <f>'pdf DetailxSch $$'!BZ87</f>
        <v>2720</v>
      </c>
      <c r="BZ87" s="4">
        <f>'pdf DetailxSch $$'!CA87</f>
        <v>2365</v>
      </c>
      <c r="CA87" s="4">
        <f>'pdf DetailxSch $$'!CB87</f>
        <v>2365</v>
      </c>
      <c r="CB87" s="4">
        <f>'pdf DetailxSch $$'!CC87</f>
        <v>2720</v>
      </c>
      <c r="CC87" s="4">
        <f>'pdf DetailxSch $$'!CD87</f>
        <v>9460</v>
      </c>
      <c r="CF87" s="4">
        <f>'pdf DetailxSch $$'!CG87</f>
        <v>0</v>
      </c>
      <c r="CG87" s="4">
        <f>'pdf DetailxSch $$'!CH87</f>
        <v>0</v>
      </c>
      <c r="CJ87" s="4">
        <f>'pdf DetailxSch $$'!CK87</f>
        <v>0</v>
      </c>
      <c r="CK87" s="4">
        <f>'pdf DetailxSch $$'!CL87</f>
        <v>0</v>
      </c>
      <c r="CL87" s="4">
        <f>'pdf DetailxSch $$'!CM87</f>
        <v>47300</v>
      </c>
      <c r="CM87" s="4">
        <f>'pdf DetailxSch $$'!CN87</f>
        <v>127730</v>
      </c>
      <c r="CN87" s="4">
        <f>'pdf DetailxSch $$'!CO87</f>
        <v>5138</v>
      </c>
      <c r="CO87" s="4">
        <f>'pdf DetailxSch $$'!CP87</f>
        <v>0</v>
      </c>
      <c r="CP87" s="4">
        <f>'pdf DetailxSch $$'!CQ87</f>
        <v>0</v>
      </c>
      <c r="CQ87" s="4">
        <f>'pdf DetailxSch $$'!CR87</f>
        <v>0</v>
      </c>
      <c r="CR87" s="4">
        <f>'pdf DetailxSch $$'!CS87</f>
        <v>0</v>
      </c>
      <c r="CT87" s="4">
        <f>'pdf DetailxSch $$'!CU87</f>
        <v>26950</v>
      </c>
      <c r="CU87" s="4">
        <f>'pdf DetailxSch $$'!CV87</f>
        <v>0</v>
      </c>
      <c r="CV87" s="4">
        <f>'pdf DetailxSch $$'!CW87</f>
        <v>0</v>
      </c>
      <c r="CW87" s="4">
        <f>'pdf DetailxSch $$'!CX87</f>
        <v>0</v>
      </c>
      <c r="CY87" s="4">
        <f>'pdf DetailxSch $$'!CZ87</f>
        <v>0</v>
      </c>
      <c r="CZ87" s="4">
        <f>'pdf DetailxSch $$'!DA87</f>
        <v>0</v>
      </c>
      <c r="DA87" s="4">
        <f>'pdf DetailxSch $$'!DB87</f>
        <v>0</v>
      </c>
      <c r="DB87" s="4">
        <f>'pdf DetailxSch $$'!DC87</f>
        <v>0</v>
      </c>
      <c r="DD87" s="4">
        <f>'pdf DetailxSch $$'!DE87</f>
        <v>13</v>
      </c>
      <c r="DE87" s="52">
        <v>97.4</v>
      </c>
      <c r="DG87" s="82">
        <f>VLOOKUP(A87,'[2]FY21 FTE'!$A$2:$DT$118,124,FALSE)</f>
        <v>92.4</v>
      </c>
      <c r="DH87" s="83">
        <f t="shared" si="1"/>
        <v>5</v>
      </c>
    </row>
    <row r="88" spans="1:113" x14ac:dyDescent="0.2">
      <c r="A88" s="7">
        <v>304</v>
      </c>
      <c r="B88" t="s">
        <v>102</v>
      </c>
      <c r="C88" t="s">
        <v>358</v>
      </c>
      <c r="D88">
        <v>7</v>
      </c>
      <c r="E88" s="10">
        <v>132</v>
      </c>
      <c r="F88" s="9">
        <v>0.47</v>
      </c>
      <c r="G88">
        <v>62</v>
      </c>
      <c r="H88">
        <v>1</v>
      </c>
      <c r="I88">
        <v>1</v>
      </c>
      <c r="M88">
        <v>0.5</v>
      </c>
      <c r="N88">
        <v>1</v>
      </c>
      <c r="S88">
        <v>1</v>
      </c>
      <c r="T88">
        <v>1</v>
      </c>
      <c r="U88">
        <v>1</v>
      </c>
      <c r="V88">
        <v>0.5</v>
      </c>
      <c r="W88">
        <v>3</v>
      </c>
      <c r="AD88">
        <v>5.5</v>
      </c>
      <c r="AF88">
        <v>1</v>
      </c>
      <c r="AG88">
        <v>1</v>
      </c>
      <c r="AH88">
        <v>21</v>
      </c>
      <c r="AI88">
        <v>23</v>
      </c>
      <c r="AJ88">
        <v>2</v>
      </c>
      <c r="AL88">
        <v>1</v>
      </c>
      <c r="AQ88">
        <v>8</v>
      </c>
      <c r="AR88">
        <v>11</v>
      </c>
      <c r="AS88">
        <v>1</v>
      </c>
      <c r="AT88" s="4">
        <f>'pdf DetailxSch $$'!AT88</f>
        <v>0</v>
      </c>
      <c r="AU88" s="4">
        <f>'pdf DetailxSch $$'!AV88</f>
        <v>0</v>
      </c>
      <c r="AV88" s="4">
        <f>'pdf DetailxSch $$'!AW88</f>
        <v>58902</v>
      </c>
      <c r="AW88" s="4">
        <f>'pdf DetailxSch $$'!AX88</f>
        <v>952</v>
      </c>
      <c r="AX88" s="4">
        <f>'pdf DetailxSch $$'!AY88</f>
        <v>0</v>
      </c>
      <c r="BF88" s="4">
        <f>'pdf DetailxSch $$'!BG88</f>
        <v>0</v>
      </c>
      <c r="BG88" s="4">
        <f>'pdf DetailxSch $$'!BH88</f>
        <v>0</v>
      </c>
      <c r="BH88" s="4">
        <f>'pdf DetailxSch $$'!BI88</f>
        <v>0</v>
      </c>
      <c r="BI88" s="4">
        <f>'pdf DetailxSch $$'!BJ88</f>
        <v>0</v>
      </c>
      <c r="BP88">
        <v>2</v>
      </c>
      <c r="BR88" s="4">
        <f>'pdf DetailxSch $$'!BS88</f>
        <v>23000</v>
      </c>
      <c r="BS88" s="4">
        <f>'pdf DetailxSch $$'!BT88</f>
        <v>0</v>
      </c>
      <c r="BT88" s="4">
        <f>'pdf DetailxSch $$'!BU88</f>
        <v>111844</v>
      </c>
      <c r="BU88" s="4">
        <f>'pdf DetailxSch $$'!BV88</f>
        <v>100000</v>
      </c>
      <c r="BW88" s="4">
        <f>'pdf DetailxSch $$'!BX88</f>
        <v>0</v>
      </c>
      <c r="BX88" s="4">
        <f>'pdf DetailxSch $$'!BY88</f>
        <v>1243</v>
      </c>
      <c r="BY88" s="4">
        <f>'pdf DetailxSch $$'!BZ88</f>
        <v>1214</v>
      </c>
      <c r="BZ88" s="4">
        <f>'pdf DetailxSch $$'!CA88</f>
        <v>1320</v>
      </c>
      <c r="CA88" s="4">
        <f>'pdf DetailxSch $$'!CB88</f>
        <v>1320</v>
      </c>
      <c r="CB88" s="4">
        <f>'pdf DetailxSch $$'!CC88</f>
        <v>1518</v>
      </c>
      <c r="CC88" s="4">
        <f>'pdf DetailxSch $$'!CD88</f>
        <v>2640</v>
      </c>
      <c r="CF88" s="4">
        <f>'pdf DetailxSch $$'!CG88</f>
        <v>0</v>
      </c>
      <c r="CG88" s="4">
        <f>'pdf DetailxSch $$'!CH88</f>
        <v>0</v>
      </c>
      <c r="CJ88" s="4">
        <f>'pdf DetailxSch $$'!CK88</f>
        <v>0</v>
      </c>
      <c r="CK88" s="4">
        <f>'pdf DetailxSch $$'!CL88</f>
        <v>0</v>
      </c>
      <c r="CL88" s="4">
        <f>'pdf DetailxSch $$'!CM88</f>
        <v>13200</v>
      </c>
      <c r="CM88" s="4">
        <f>'pdf DetailxSch $$'!CN88</f>
        <v>90519</v>
      </c>
      <c r="CN88" s="4">
        <f>'pdf DetailxSch $$'!CO88</f>
        <v>5047</v>
      </c>
      <c r="CO88" s="4">
        <f>'pdf DetailxSch $$'!CP88</f>
        <v>0</v>
      </c>
      <c r="CP88" s="4">
        <f>'pdf DetailxSch $$'!CQ88</f>
        <v>0</v>
      </c>
      <c r="CQ88" s="4">
        <f>'pdf DetailxSch $$'!CR88</f>
        <v>0</v>
      </c>
      <c r="CR88" s="4">
        <f>'pdf DetailxSch $$'!CS88</f>
        <v>0</v>
      </c>
      <c r="CT88" s="4">
        <f>'pdf DetailxSch $$'!CU88</f>
        <v>7053</v>
      </c>
      <c r="CU88" s="4">
        <f>'pdf DetailxSch $$'!CV88</f>
        <v>0</v>
      </c>
      <c r="CV88" s="4">
        <f>'pdf DetailxSch $$'!CW88</f>
        <v>0</v>
      </c>
      <c r="CW88" s="4">
        <f>'pdf DetailxSch $$'!CX88</f>
        <v>0</v>
      </c>
      <c r="CY88" s="4">
        <f>'pdf DetailxSch $$'!CZ88</f>
        <v>0</v>
      </c>
      <c r="CZ88" s="4">
        <f>'pdf DetailxSch $$'!DA88</f>
        <v>0</v>
      </c>
      <c r="DA88" s="4">
        <f>'pdf DetailxSch $$'!DB88</f>
        <v>0</v>
      </c>
      <c r="DB88" s="4">
        <f>'pdf DetailxSch $$'!DC88</f>
        <v>0</v>
      </c>
      <c r="DD88" s="4">
        <f>'pdf DetailxSch $$'!DE88</f>
        <v>5009</v>
      </c>
      <c r="DE88" s="52">
        <v>86.5</v>
      </c>
      <c r="DG88" s="82">
        <f>VLOOKUP(A88,'[2]FY21 FTE'!$A$2:$DT$118,124,FALSE)</f>
        <v>70.8</v>
      </c>
      <c r="DH88" s="83">
        <f t="shared" si="1"/>
        <v>15.700000000000003</v>
      </c>
    </row>
    <row r="89" spans="1:113" x14ac:dyDescent="0.2">
      <c r="A89" s="7">
        <v>436</v>
      </c>
      <c r="B89" t="s">
        <v>103</v>
      </c>
      <c r="C89" t="s">
        <v>352</v>
      </c>
      <c r="D89">
        <v>7</v>
      </c>
      <c r="E89" s="10">
        <v>216</v>
      </c>
      <c r="F89" s="9">
        <v>0.875</v>
      </c>
      <c r="G89">
        <v>189</v>
      </c>
      <c r="H89">
        <v>1</v>
      </c>
      <c r="I89">
        <v>1</v>
      </c>
      <c r="J89">
        <v>0.7</v>
      </c>
      <c r="L89">
        <v>1</v>
      </c>
      <c r="M89">
        <v>0.5</v>
      </c>
      <c r="N89">
        <v>1</v>
      </c>
      <c r="P89">
        <v>1</v>
      </c>
      <c r="Q89">
        <v>1</v>
      </c>
      <c r="S89">
        <v>1</v>
      </c>
      <c r="T89">
        <v>1</v>
      </c>
      <c r="U89">
        <v>4</v>
      </c>
      <c r="AD89">
        <f>18.06-AE89</f>
        <v>9</v>
      </c>
      <c r="AE89">
        <v>9.0599999999999987</v>
      </c>
      <c r="AF89">
        <v>1</v>
      </c>
      <c r="AG89">
        <v>1</v>
      </c>
      <c r="AH89">
        <v>7</v>
      </c>
      <c r="AM89">
        <v>0.05</v>
      </c>
      <c r="AT89" s="4">
        <f>'pdf DetailxSch $$'!AT89</f>
        <v>60000</v>
      </c>
      <c r="AU89" s="4">
        <f>'pdf DetailxSch $$'!AV89</f>
        <v>0</v>
      </c>
      <c r="AV89" s="4">
        <f>'pdf DetailxSch $$'!AW89</f>
        <v>96382</v>
      </c>
      <c r="AW89" s="4">
        <f>'pdf DetailxSch $$'!AX89</f>
        <v>1557</v>
      </c>
      <c r="AX89" s="4">
        <f>'pdf DetailxSch $$'!AY89</f>
        <v>0</v>
      </c>
      <c r="BB89">
        <v>1</v>
      </c>
      <c r="BE89">
        <v>1</v>
      </c>
      <c r="BF89" s="4">
        <f>'pdf DetailxSch $$'!BG89</f>
        <v>14666</v>
      </c>
      <c r="BG89" s="4">
        <f>'pdf DetailxSch $$'!BH89</f>
        <v>20550</v>
      </c>
      <c r="BH89" s="4">
        <f>'pdf DetailxSch $$'!BI89</f>
        <v>26000</v>
      </c>
      <c r="BI89" s="4">
        <f>'pdf DetailxSch $$'!BJ89</f>
        <v>0</v>
      </c>
      <c r="BJ89">
        <v>2</v>
      </c>
      <c r="BR89" s="4">
        <f>'pdf DetailxSch $$'!BS89</f>
        <v>0</v>
      </c>
      <c r="BS89" s="4">
        <f>'pdf DetailxSch $$'!BT89</f>
        <v>0</v>
      </c>
      <c r="BT89" s="4">
        <f>'pdf DetailxSch $$'!BU89</f>
        <v>299968</v>
      </c>
      <c r="BU89" s="4">
        <f>'pdf DetailxSch $$'!BV89</f>
        <v>0</v>
      </c>
      <c r="BV89">
        <v>1</v>
      </c>
      <c r="BW89" s="4">
        <f>'pdf DetailxSch $$'!BX89</f>
        <v>0</v>
      </c>
      <c r="BX89" s="4">
        <f>'pdf DetailxSch $$'!BY89</f>
        <v>7612</v>
      </c>
      <c r="BY89" s="4">
        <f>'pdf DetailxSch $$'!BZ89</f>
        <v>6210</v>
      </c>
      <c r="BZ89" s="4">
        <f>'pdf DetailxSch $$'!CA89</f>
        <v>3240</v>
      </c>
      <c r="CA89" s="4">
        <f>'pdf DetailxSch $$'!CB89</f>
        <v>3240</v>
      </c>
      <c r="CB89" s="4">
        <f>'pdf DetailxSch $$'!CC89</f>
        <v>7452</v>
      </c>
      <c r="CC89" s="4">
        <f>'pdf DetailxSch $$'!CD89</f>
        <v>4320</v>
      </c>
      <c r="CD89">
        <v>1</v>
      </c>
      <c r="CF89" s="4">
        <f>'pdf DetailxSch $$'!CG89</f>
        <v>0</v>
      </c>
      <c r="CG89" s="4">
        <f>'pdf DetailxSch $$'!CH89</f>
        <v>0</v>
      </c>
      <c r="CJ89" s="4">
        <f>'pdf DetailxSch $$'!CK89</f>
        <v>0</v>
      </c>
      <c r="CK89" s="4">
        <f>'pdf DetailxSch $$'!CL89</f>
        <v>0</v>
      </c>
      <c r="CL89" s="4">
        <f>'pdf DetailxSch $$'!CM89</f>
        <v>21600</v>
      </c>
      <c r="CM89" s="4">
        <f>'pdf DetailxSch $$'!CN89</f>
        <v>73733</v>
      </c>
      <c r="CN89" s="4">
        <f>'pdf DetailxSch $$'!CO89</f>
        <v>6387</v>
      </c>
      <c r="CO89" s="4">
        <f>'pdf DetailxSch $$'!CP89</f>
        <v>0</v>
      </c>
      <c r="CP89" s="4">
        <f>'pdf DetailxSch $$'!CQ89</f>
        <v>0</v>
      </c>
      <c r="CQ89" s="4">
        <f>'pdf DetailxSch $$'!CR89</f>
        <v>0</v>
      </c>
      <c r="CR89" s="4">
        <f>'pdf DetailxSch $$'!CS89</f>
        <v>0</v>
      </c>
      <c r="CT89" s="4">
        <f>'pdf DetailxSch $$'!CU89</f>
        <v>13475</v>
      </c>
      <c r="CU89" s="4">
        <f>'pdf DetailxSch $$'!CV89</f>
        <v>0</v>
      </c>
      <c r="CV89" s="4">
        <f>'pdf DetailxSch $$'!CW89</f>
        <v>912937</v>
      </c>
      <c r="CW89" s="4">
        <f>'pdf DetailxSch $$'!CX89</f>
        <v>0</v>
      </c>
      <c r="CY89" s="4">
        <f>'pdf DetailxSch $$'!CZ89</f>
        <v>0</v>
      </c>
      <c r="CZ89" s="4">
        <f>'pdf DetailxSch $$'!DA89</f>
        <v>0</v>
      </c>
      <c r="DA89" s="4">
        <f>'pdf DetailxSch $$'!DB89</f>
        <v>0</v>
      </c>
      <c r="DB89" s="4">
        <f>'pdf DetailxSch $$'!DC89</f>
        <v>0</v>
      </c>
      <c r="DD89" s="4">
        <f>'pdf DetailxSch $$'!DE89</f>
        <v>131094</v>
      </c>
      <c r="DE89" s="52">
        <v>46.309999999999995</v>
      </c>
      <c r="DG89" s="82">
        <f>VLOOKUP(A89,'[2]FY21 FTE'!$A$2:$DT$118,124,FALSE)</f>
        <v>51.05368367930911</v>
      </c>
      <c r="DH89" s="83">
        <f t="shared" si="1"/>
        <v>-4.7436836793091146</v>
      </c>
      <c r="DI89" s="13"/>
    </row>
    <row r="90" spans="1:113" x14ac:dyDescent="0.2">
      <c r="A90" s="7">
        <v>459</v>
      </c>
      <c r="B90" t="s">
        <v>105</v>
      </c>
      <c r="C90" t="s">
        <v>352</v>
      </c>
      <c r="D90">
        <v>4</v>
      </c>
      <c r="E90" s="10">
        <v>790</v>
      </c>
      <c r="F90" s="9">
        <v>0.72699999999999998</v>
      </c>
      <c r="G90">
        <v>574</v>
      </c>
      <c r="H90">
        <v>1</v>
      </c>
      <c r="I90">
        <v>1</v>
      </c>
      <c r="J90">
        <v>2.6</v>
      </c>
      <c r="L90">
        <v>3.5</v>
      </c>
      <c r="M90">
        <v>1</v>
      </c>
      <c r="N90">
        <v>1</v>
      </c>
      <c r="O90">
        <v>2</v>
      </c>
      <c r="P90">
        <v>1</v>
      </c>
      <c r="Q90">
        <v>1</v>
      </c>
      <c r="S90">
        <v>1</v>
      </c>
      <c r="T90">
        <v>1</v>
      </c>
      <c r="U90">
        <v>8</v>
      </c>
      <c r="V90">
        <v>1</v>
      </c>
      <c r="AD90">
        <f>39.87-AE90</f>
        <v>32.916666666666664</v>
      </c>
      <c r="AE90">
        <v>6.9533333333333331</v>
      </c>
      <c r="AF90">
        <v>2</v>
      </c>
      <c r="AG90">
        <v>4</v>
      </c>
      <c r="AH90">
        <v>15</v>
      </c>
      <c r="AI90">
        <v>7</v>
      </c>
      <c r="AJ90">
        <v>1</v>
      </c>
      <c r="AL90">
        <v>16</v>
      </c>
      <c r="AN90">
        <v>2</v>
      </c>
      <c r="AP90">
        <v>3</v>
      </c>
      <c r="AT90" s="4">
        <f>'pdf DetailxSch $$'!AT90</f>
        <v>75000</v>
      </c>
      <c r="AU90" s="4">
        <f>'pdf DetailxSch $$'!AV90</f>
        <v>0</v>
      </c>
      <c r="AV90" s="4">
        <f>'pdf DetailxSch $$'!AW90</f>
        <v>247687</v>
      </c>
      <c r="AW90" s="4">
        <f>'pdf DetailxSch $$'!AX90</f>
        <v>4002</v>
      </c>
      <c r="AX90" s="4">
        <f>'pdf DetailxSch $$'!AY90</f>
        <v>0</v>
      </c>
      <c r="BE90">
        <v>1</v>
      </c>
      <c r="BF90" s="4">
        <f>'pdf DetailxSch $$'!BG90</f>
        <v>25216</v>
      </c>
      <c r="BG90" s="4">
        <f>'pdf DetailxSch $$'!BH90</f>
        <v>10000</v>
      </c>
      <c r="BH90" s="4">
        <f>'pdf DetailxSch $$'!BI90</f>
        <v>32000</v>
      </c>
      <c r="BI90" s="4">
        <f>'pdf DetailxSch $$'!BJ90</f>
        <v>0</v>
      </c>
      <c r="BJ90">
        <v>2</v>
      </c>
      <c r="BL90">
        <v>1</v>
      </c>
      <c r="BO90">
        <v>1</v>
      </c>
      <c r="BR90" s="4">
        <f>'pdf DetailxSch $$'!BS90</f>
        <v>0</v>
      </c>
      <c r="BS90" s="4">
        <f>'pdf DetailxSch $$'!BT90</f>
        <v>0</v>
      </c>
      <c r="BT90" s="4">
        <f>'pdf DetailxSch $$'!BU90</f>
        <v>544014</v>
      </c>
      <c r="BU90" s="4">
        <f>'pdf DetailxSch $$'!BV90</f>
        <v>0</v>
      </c>
      <c r="BV90">
        <v>1</v>
      </c>
      <c r="BW90" s="4">
        <f>'pdf DetailxSch $$'!BX90</f>
        <v>75000</v>
      </c>
      <c r="BX90" s="4">
        <f>'pdf DetailxSch $$'!BY90</f>
        <v>11508</v>
      </c>
      <c r="BY90" s="4">
        <f>'pdf DetailxSch $$'!BZ90</f>
        <v>22713</v>
      </c>
      <c r="BZ90" s="4">
        <f>'pdf DetailxSch $$'!CA90</f>
        <v>11850</v>
      </c>
      <c r="CA90" s="4">
        <f>'pdf DetailxSch $$'!CB90</f>
        <v>11850</v>
      </c>
      <c r="CB90" s="4">
        <f>'pdf DetailxSch $$'!CC90</f>
        <v>27255</v>
      </c>
      <c r="CC90" s="4">
        <f>'pdf DetailxSch $$'!CD90</f>
        <v>15800</v>
      </c>
      <c r="CD90">
        <v>1</v>
      </c>
      <c r="CF90" s="4">
        <f>'pdf DetailxSch $$'!CG90</f>
        <v>0</v>
      </c>
      <c r="CG90" s="4">
        <f>'pdf DetailxSch $$'!CH90</f>
        <v>0</v>
      </c>
      <c r="CH90">
        <v>1</v>
      </c>
      <c r="CJ90" s="4">
        <f>'pdf DetailxSch $$'!CK90</f>
        <v>5000</v>
      </c>
      <c r="CK90" s="4">
        <f>'pdf DetailxSch $$'!CL90</f>
        <v>113946</v>
      </c>
      <c r="CL90" s="4">
        <f>'pdf DetailxSch $$'!CM90</f>
        <v>79000</v>
      </c>
      <c r="CM90" s="4">
        <f>'pdf DetailxSch $$'!CN90</f>
        <v>192814</v>
      </c>
      <c r="CN90" s="4">
        <f>'pdf DetailxSch $$'!CO90</f>
        <v>19264</v>
      </c>
      <c r="CO90" s="4">
        <f>'pdf DetailxSch $$'!CP90</f>
        <v>0</v>
      </c>
      <c r="CP90" s="4">
        <f>'pdf DetailxSch $$'!CQ90</f>
        <v>0</v>
      </c>
      <c r="CQ90" s="4">
        <f>'pdf DetailxSch $$'!CR90</f>
        <v>0</v>
      </c>
      <c r="CR90" s="4">
        <f>'pdf DetailxSch $$'!CS90</f>
        <v>0</v>
      </c>
      <c r="CT90" s="4">
        <f>'pdf DetailxSch $$'!CU90</f>
        <v>40125</v>
      </c>
      <c r="CU90" s="4">
        <f>'pdf DetailxSch $$'!CV90</f>
        <v>0</v>
      </c>
      <c r="CV90" s="4">
        <f>'pdf DetailxSch $$'!CW90</f>
        <v>0</v>
      </c>
      <c r="CW90" s="4">
        <f>'pdf DetailxSch $$'!CX90</f>
        <v>0</v>
      </c>
      <c r="CY90" s="4">
        <f>'pdf DetailxSch $$'!CZ90</f>
        <v>0</v>
      </c>
      <c r="CZ90" s="4">
        <f>'pdf DetailxSch $$'!DA90</f>
        <v>0</v>
      </c>
      <c r="DA90" s="4">
        <f>'pdf DetailxSch $$'!DB90</f>
        <v>0</v>
      </c>
      <c r="DB90" s="4">
        <f>'pdf DetailxSch $$'!DC90</f>
        <v>0</v>
      </c>
      <c r="DD90" s="4">
        <f>'pdf DetailxSch $$'!DE90</f>
        <v>-310</v>
      </c>
      <c r="DE90" s="52">
        <v>122.97</v>
      </c>
      <c r="DG90" s="82">
        <f>VLOOKUP(A90,'[2]FY21 FTE'!$A$2:$DT$118,124,FALSE)</f>
        <v>123.56975942632285</v>
      </c>
      <c r="DH90" s="83">
        <f t="shared" si="1"/>
        <v>-0.59975942632284784</v>
      </c>
    </row>
    <row r="91" spans="1:113" x14ac:dyDescent="0.2">
      <c r="A91" s="7">
        <v>456</v>
      </c>
      <c r="B91" t="s">
        <v>106</v>
      </c>
      <c r="C91" t="s">
        <v>353</v>
      </c>
      <c r="D91">
        <v>4</v>
      </c>
      <c r="E91" s="10">
        <v>695</v>
      </c>
      <c r="F91" s="9">
        <v>0</v>
      </c>
      <c r="G91">
        <v>0</v>
      </c>
      <c r="H91">
        <v>1</v>
      </c>
      <c r="I91">
        <v>1</v>
      </c>
      <c r="J91">
        <v>1</v>
      </c>
      <c r="L91">
        <v>2.5</v>
      </c>
      <c r="M91">
        <v>1</v>
      </c>
      <c r="N91">
        <v>1</v>
      </c>
      <c r="O91">
        <v>1.7</v>
      </c>
      <c r="Q91">
        <v>1</v>
      </c>
      <c r="S91">
        <v>1</v>
      </c>
      <c r="T91">
        <v>1</v>
      </c>
      <c r="U91">
        <v>1</v>
      </c>
      <c r="AD91">
        <v>25.63</v>
      </c>
      <c r="AF91">
        <v>1</v>
      </c>
      <c r="AG91">
        <v>2</v>
      </c>
      <c r="AH91">
        <v>10</v>
      </c>
      <c r="AL91">
        <v>8</v>
      </c>
      <c r="AP91">
        <v>2</v>
      </c>
      <c r="AT91" s="4">
        <f>'pdf DetailxSch $$'!AT91</f>
        <v>0</v>
      </c>
      <c r="AU91" s="4">
        <f>'pdf DetailxSch $$'!AV91</f>
        <v>0</v>
      </c>
      <c r="AV91" s="4">
        <f>'pdf DetailxSch $$'!AW91</f>
        <v>0</v>
      </c>
      <c r="AW91" s="4">
        <f>'pdf DetailxSch $$'!AX91</f>
        <v>0</v>
      </c>
      <c r="AX91" s="4">
        <f>'pdf DetailxSch $$'!AY91</f>
        <v>17375</v>
      </c>
      <c r="BF91" s="4">
        <f>'pdf DetailxSch $$'!BG91</f>
        <v>0</v>
      </c>
      <c r="BG91" s="4">
        <f>'pdf DetailxSch $$'!BH91</f>
        <v>0</v>
      </c>
      <c r="BH91" s="4">
        <f>'pdf DetailxSch $$'!BI91</f>
        <v>0</v>
      </c>
      <c r="BI91" s="4">
        <f>'pdf DetailxSch $$'!BJ91</f>
        <v>0</v>
      </c>
      <c r="BR91" s="4">
        <f>'pdf DetailxSch $$'!BS91</f>
        <v>0</v>
      </c>
      <c r="BS91" s="4">
        <f>'pdf DetailxSch $$'!BT91</f>
        <v>0</v>
      </c>
      <c r="BT91" s="4">
        <f>'pdf DetailxSch $$'!BU91</f>
        <v>223687</v>
      </c>
      <c r="BU91" s="4">
        <f>'pdf DetailxSch $$'!BV91</f>
        <v>0</v>
      </c>
      <c r="BW91" s="4">
        <f>'pdf DetailxSch $$'!BX91</f>
        <v>75000</v>
      </c>
      <c r="BX91" s="4">
        <f>'pdf DetailxSch $$'!BY91</f>
        <v>0</v>
      </c>
      <c r="BY91" s="4">
        <f>'pdf DetailxSch $$'!BZ91</f>
        <v>19981</v>
      </c>
      <c r="BZ91" s="4">
        <f>'pdf DetailxSch $$'!CA91</f>
        <v>10425</v>
      </c>
      <c r="CA91" s="4">
        <f>'pdf DetailxSch $$'!CB91</f>
        <v>10425</v>
      </c>
      <c r="CB91" s="4">
        <f>'pdf DetailxSch $$'!CC91</f>
        <v>23978</v>
      </c>
      <c r="CC91" s="4">
        <f>'pdf DetailxSch $$'!CD91</f>
        <v>13900</v>
      </c>
      <c r="CE91">
        <v>1</v>
      </c>
      <c r="CF91" s="4">
        <f>'pdf DetailxSch $$'!CG91</f>
        <v>0</v>
      </c>
      <c r="CG91" s="4">
        <f>'pdf DetailxSch $$'!CH91</f>
        <v>150000</v>
      </c>
      <c r="CJ91" s="4">
        <f>'pdf DetailxSch $$'!CK91</f>
        <v>0</v>
      </c>
      <c r="CK91" s="4">
        <f>'pdf DetailxSch $$'!CL91</f>
        <v>0</v>
      </c>
      <c r="CL91" s="4">
        <f>'pdf DetailxSch $$'!CM91</f>
        <v>69500</v>
      </c>
      <c r="CM91" s="4">
        <f>'pdf DetailxSch $$'!CN91</f>
        <v>110165</v>
      </c>
      <c r="CN91" s="4">
        <f>'pdf DetailxSch $$'!CO91</f>
        <v>6924</v>
      </c>
      <c r="CO91" s="4">
        <f>'pdf DetailxSch $$'!CP91</f>
        <v>0</v>
      </c>
      <c r="CP91" s="4">
        <f>'pdf DetailxSch $$'!CQ91</f>
        <v>0</v>
      </c>
      <c r="CQ91" s="4">
        <f>'pdf DetailxSch $$'!CR91</f>
        <v>0</v>
      </c>
      <c r="CR91" s="4">
        <f>'pdf DetailxSch $$'!CS91</f>
        <v>0</v>
      </c>
      <c r="CT91" s="4">
        <f>'pdf DetailxSch $$'!CU91</f>
        <v>0</v>
      </c>
      <c r="CU91" s="4">
        <f>'pdf DetailxSch $$'!CV91</f>
        <v>5225</v>
      </c>
      <c r="CV91" s="4">
        <f>'pdf DetailxSch $$'!CW91</f>
        <v>29156</v>
      </c>
      <c r="CW91" s="4">
        <f>'pdf DetailxSch $$'!CX91</f>
        <v>112569</v>
      </c>
      <c r="CY91" s="4">
        <f>'pdf DetailxSch $$'!CZ91</f>
        <v>0</v>
      </c>
      <c r="CZ91" s="4">
        <f>'pdf DetailxSch $$'!DA91</f>
        <v>0</v>
      </c>
      <c r="DA91" s="4">
        <f>'pdf DetailxSch $$'!DB91</f>
        <v>0</v>
      </c>
      <c r="DB91" s="4">
        <f>'pdf DetailxSch $$'!DC91</f>
        <v>0</v>
      </c>
      <c r="DD91" s="4">
        <f>'pdf DetailxSch $$'!DE91</f>
        <v>78468</v>
      </c>
      <c r="DE91" s="52">
        <v>62.83</v>
      </c>
      <c r="DG91" s="82">
        <f>VLOOKUP(A91,'[2]FY21 FTE'!$A$2:$DT$118,124,FALSE)</f>
        <v>66.991667115372792</v>
      </c>
      <c r="DH91" s="83">
        <f t="shared" si="1"/>
        <v>-4.1616671153727935</v>
      </c>
      <c r="DI91" s="13"/>
    </row>
    <row r="92" spans="1:113" x14ac:dyDescent="0.2">
      <c r="A92" s="7">
        <v>305</v>
      </c>
      <c r="B92" t="s">
        <v>107</v>
      </c>
      <c r="C92" t="s">
        <v>351</v>
      </c>
      <c r="D92">
        <v>2</v>
      </c>
      <c r="E92" s="10">
        <v>181</v>
      </c>
      <c r="F92" s="9">
        <v>2.1999999999999999E-2</v>
      </c>
      <c r="G92">
        <v>4</v>
      </c>
      <c r="H92">
        <v>1</v>
      </c>
      <c r="I92">
        <v>1</v>
      </c>
      <c r="M92">
        <v>0.5</v>
      </c>
      <c r="N92">
        <v>1</v>
      </c>
      <c r="S92">
        <v>1</v>
      </c>
      <c r="T92">
        <v>1</v>
      </c>
      <c r="U92">
        <v>1</v>
      </c>
      <c r="V92">
        <v>0.5</v>
      </c>
      <c r="W92">
        <f>4-X92</f>
        <v>3</v>
      </c>
      <c r="X92">
        <v>1</v>
      </c>
      <c r="AA92">
        <v>1</v>
      </c>
      <c r="AB92">
        <v>1</v>
      </c>
      <c r="AC92">
        <v>2</v>
      </c>
      <c r="AD92">
        <v>9</v>
      </c>
      <c r="AF92">
        <v>1</v>
      </c>
      <c r="AG92">
        <v>1</v>
      </c>
      <c r="AH92">
        <v>2</v>
      </c>
      <c r="AL92">
        <v>2</v>
      </c>
      <c r="AT92" s="4">
        <f>'pdf DetailxSch $$'!AT92</f>
        <v>0</v>
      </c>
      <c r="AU92" s="4">
        <f>'pdf DetailxSch $$'!AV92</f>
        <v>0</v>
      </c>
      <c r="AV92" s="4">
        <f>'pdf DetailxSch $$'!AW92</f>
        <v>0</v>
      </c>
      <c r="AW92" s="4">
        <f>'pdf DetailxSch $$'!AX92</f>
        <v>0</v>
      </c>
      <c r="AX92" s="4">
        <f>'pdf DetailxSch $$'!AY92</f>
        <v>4525</v>
      </c>
      <c r="BF92" s="4">
        <f>'pdf DetailxSch $$'!BG92</f>
        <v>0</v>
      </c>
      <c r="BG92" s="4">
        <f>'pdf DetailxSch $$'!BH92</f>
        <v>0</v>
      </c>
      <c r="BH92" s="4">
        <f>'pdf DetailxSch $$'!BI92</f>
        <v>0</v>
      </c>
      <c r="BI92" s="4">
        <f>'pdf DetailxSch $$'!BJ92</f>
        <v>0</v>
      </c>
      <c r="BR92" s="4">
        <f>'pdf DetailxSch $$'!BS92</f>
        <v>0</v>
      </c>
      <c r="BS92" s="4">
        <f>'pdf DetailxSch $$'!BT92</f>
        <v>0</v>
      </c>
      <c r="BT92" s="4">
        <f>'pdf DetailxSch $$'!BU92</f>
        <v>55922</v>
      </c>
      <c r="BU92" s="4">
        <f>'pdf DetailxSch $$'!BV92</f>
        <v>0</v>
      </c>
      <c r="BW92" s="4">
        <f>'pdf DetailxSch $$'!BX92</f>
        <v>0</v>
      </c>
      <c r="BX92" s="4">
        <f>'pdf DetailxSch $$'!BY92</f>
        <v>0</v>
      </c>
      <c r="BY92" s="4">
        <f>'pdf DetailxSch $$'!BZ92</f>
        <v>1041</v>
      </c>
      <c r="BZ92" s="4">
        <f>'pdf DetailxSch $$'!CA92</f>
        <v>905</v>
      </c>
      <c r="CA92" s="4">
        <f>'pdf DetailxSch $$'!CB92</f>
        <v>905</v>
      </c>
      <c r="CB92" s="4">
        <f>'pdf DetailxSch $$'!CC92</f>
        <v>1041</v>
      </c>
      <c r="CC92" s="4">
        <f>'pdf DetailxSch $$'!CD92</f>
        <v>3620</v>
      </c>
      <c r="CF92" s="4">
        <f>'pdf DetailxSch $$'!CG92</f>
        <v>0</v>
      </c>
      <c r="CG92" s="4">
        <f>'pdf DetailxSch $$'!CH92</f>
        <v>0</v>
      </c>
      <c r="CJ92" s="4">
        <f>'pdf DetailxSch $$'!CK92</f>
        <v>0</v>
      </c>
      <c r="CK92" s="4">
        <f>'pdf DetailxSch $$'!CL92</f>
        <v>0</v>
      </c>
      <c r="CL92" s="4">
        <f>'pdf DetailxSch $$'!CM92</f>
        <v>18100</v>
      </c>
      <c r="CM92" s="4">
        <f>'pdf DetailxSch $$'!CN92</f>
        <v>48787</v>
      </c>
      <c r="CN92" s="4">
        <f>'pdf DetailxSch $$'!CO92</f>
        <v>3608</v>
      </c>
      <c r="CO92" s="4">
        <f>'pdf DetailxSch $$'!CP92</f>
        <v>0</v>
      </c>
      <c r="CP92" s="4">
        <f>'pdf DetailxSch $$'!CQ92</f>
        <v>0</v>
      </c>
      <c r="CQ92" s="4">
        <f>'pdf DetailxSch $$'!CR92</f>
        <v>0</v>
      </c>
      <c r="CR92" s="4">
        <f>'pdf DetailxSch $$'!CS92</f>
        <v>0</v>
      </c>
      <c r="CT92" s="4">
        <f>'pdf DetailxSch $$'!CU92</f>
        <v>525</v>
      </c>
      <c r="CU92" s="4">
        <f>'pdf DetailxSch $$'!CV92</f>
        <v>0</v>
      </c>
      <c r="CV92" s="4">
        <f>'pdf DetailxSch $$'!CW92</f>
        <v>0</v>
      </c>
      <c r="CW92" s="4">
        <f>'pdf DetailxSch $$'!CX92</f>
        <v>0</v>
      </c>
      <c r="CY92" s="4">
        <f>'pdf DetailxSch $$'!CZ92</f>
        <v>0</v>
      </c>
      <c r="CZ92" s="4">
        <f>'pdf DetailxSch $$'!DA92</f>
        <v>0</v>
      </c>
      <c r="DA92" s="4">
        <f>'pdf DetailxSch $$'!DB92</f>
        <v>0</v>
      </c>
      <c r="DB92" s="4">
        <f>'pdf DetailxSch $$'!DC92</f>
        <v>0</v>
      </c>
      <c r="DD92" s="4">
        <f>'pdf DetailxSch $$'!DE92</f>
        <v>5</v>
      </c>
      <c r="DE92" s="52">
        <v>30</v>
      </c>
      <c r="DG92" s="82">
        <f>VLOOKUP(A92,'[2]FY21 FTE'!$A$2:$DT$118,124,FALSE)</f>
        <v>29.5</v>
      </c>
      <c r="DH92" s="83">
        <f t="shared" si="1"/>
        <v>0.5</v>
      </c>
    </row>
    <row r="93" spans="1:113" x14ac:dyDescent="0.2">
      <c r="A93" s="7">
        <v>307</v>
      </c>
      <c r="B93" t="s">
        <v>108</v>
      </c>
      <c r="C93" t="s">
        <v>351</v>
      </c>
      <c r="D93">
        <v>8</v>
      </c>
      <c r="E93" s="10">
        <v>259</v>
      </c>
      <c r="F93" s="9">
        <v>0.81899999999999995</v>
      </c>
      <c r="G93">
        <v>212</v>
      </c>
      <c r="H93">
        <v>1</v>
      </c>
      <c r="I93">
        <v>1</v>
      </c>
      <c r="M93">
        <v>0.5</v>
      </c>
      <c r="N93">
        <v>1</v>
      </c>
      <c r="S93">
        <v>1</v>
      </c>
      <c r="T93">
        <v>1</v>
      </c>
      <c r="U93">
        <v>1</v>
      </c>
      <c r="V93">
        <v>0.5</v>
      </c>
      <c r="W93">
        <v>3</v>
      </c>
      <c r="Y93">
        <v>2</v>
      </c>
      <c r="AA93">
        <v>2</v>
      </c>
      <c r="AB93">
        <v>4</v>
      </c>
      <c r="AC93">
        <v>2</v>
      </c>
      <c r="AD93">
        <v>10</v>
      </c>
      <c r="AF93">
        <v>1</v>
      </c>
      <c r="AG93">
        <v>1</v>
      </c>
      <c r="AH93">
        <v>7</v>
      </c>
      <c r="AI93">
        <v>5</v>
      </c>
      <c r="AM93">
        <v>0.05</v>
      </c>
      <c r="AQ93">
        <v>3</v>
      </c>
      <c r="AR93">
        <v>3</v>
      </c>
      <c r="AS93">
        <v>1</v>
      </c>
      <c r="AT93" s="4">
        <f>'pdf DetailxSch $$'!AT93</f>
        <v>0</v>
      </c>
      <c r="AU93" s="4">
        <f>'pdf DetailxSch $$'!AV93</f>
        <v>0</v>
      </c>
      <c r="AV93" s="4">
        <f>'pdf DetailxSch $$'!AW93</f>
        <v>115573</v>
      </c>
      <c r="AW93" s="4">
        <f>'pdf DetailxSch $$'!AX93</f>
        <v>1867</v>
      </c>
      <c r="AX93" s="4">
        <f>'pdf DetailxSch $$'!AY93</f>
        <v>0</v>
      </c>
      <c r="BF93" s="4">
        <f>'pdf DetailxSch $$'!BG93</f>
        <v>0</v>
      </c>
      <c r="BG93" s="4">
        <f>'pdf DetailxSch $$'!BH93</f>
        <v>0</v>
      </c>
      <c r="BH93" s="4">
        <f>'pdf DetailxSch $$'!BI93</f>
        <v>0</v>
      </c>
      <c r="BI93" s="4">
        <f>'pdf DetailxSch $$'!BJ93</f>
        <v>0</v>
      </c>
      <c r="BR93" s="4">
        <f>'pdf DetailxSch $$'!BS93</f>
        <v>0</v>
      </c>
      <c r="BS93" s="4">
        <f>'pdf DetailxSch $$'!BT93</f>
        <v>0</v>
      </c>
      <c r="BT93" s="4">
        <f>'pdf DetailxSch $$'!BU93</f>
        <v>111844</v>
      </c>
      <c r="BU93" s="4">
        <f>'pdf DetailxSch $$'!BV93</f>
        <v>0</v>
      </c>
      <c r="BW93" s="4">
        <f>'pdf DetailxSch $$'!BX93</f>
        <v>0</v>
      </c>
      <c r="BX93" s="4">
        <f>'pdf DetailxSch $$'!BY93</f>
        <v>8521</v>
      </c>
      <c r="BY93" s="4">
        <f>'pdf DetailxSch $$'!BZ93</f>
        <v>1489</v>
      </c>
      <c r="BZ93" s="4">
        <f>'pdf DetailxSch $$'!CA93</f>
        <v>1295</v>
      </c>
      <c r="CA93" s="4">
        <f>'pdf DetailxSch $$'!CB93</f>
        <v>1295</v>
      </c>
      <c r="CB93" s="4">
        <f>'pdf DetailxSch $$'!CC93</f>
        <v>1489</v>
      </c>
      <c r="CC93" s="4">
        <f>'pdf DetailxSch $$'!CD93</f>
        <v>5180</v>
      </c>
      <c r="CF93" s="4">
        <f>'pdf DetailxSch $$'!CG93</f>
        <v>0</v>
      </c>
      <c r="CG93" s="4">
        <f>'pdf DetailxSch $$'!CH93</f>
        <v>0</v>
      </c>
      <c r="CJ93" s="4">
        <f>'pdf DetailxSch $$'!CK93</f>
        <v>0</v>
      </c>
      <c r="CK93" s="4">
        <f>'pdf DetailxSch $$'!CL93</f>
        <v>0</v>
      </c>
      <c r="CL93" s="4">
        <f>'pdf DetailxSch $$'!CM93</f>
        <v>25900</v>
      </c>
      <c r="CM93" s="4">
        <f>'pdf DetailxSch $$'!CN93</f>
        <v>64572</v>
      </c>
      <c r="CN93" s="4">
        <f>'pdf DetailxSch $$'!CO93</f>
        <v>4408</v>
      </c>
      <c r="CO93" s="4">
        <f>'pdf DetailxSch $$'!CP93</f>
        <v>0</v>
      </c>
      <c r="CP93" s="4">
        <f>'pdf DetailxSch $$'!CQ93</f>
        <v>0</v>
      </c>
      <c r="CQ93" s="4">
        <f>'pdf DetailxSch $$'!CR93</f>
        <v>0</v>
      </c>
      <c r="CR93" s="4">
        <f>'pdf DetailxSch $$'!CS93</f>
        <v>0</v>
      </c>
      <c r="CT93" s="4">
        <f>'pdf DetailxSch $$'!CU93</f>
        <v>22425</v>
      </c>
      <c r="CU93" s="4">
        <f>'pdf DetailxSch $$'!CV93</f>
        <v>0</v>
      </c>
      <c r="CV93" s="4">
        <f>'pdf DetailxSch $$'!CW93</f>
        <v>44687</v>
      </c>
      <c r="CW93" s="4">
        <f>'pdf DetailxSch $$'!CX93</f>
        <v>112569</v>
      </c>
      <c r="CY93" s="4">
        <f>'pdf DetailxSch $$'!CZ93</f>
        <v>0</v>
      </c>
      <c r="CZ93" s="4">
        <f>'pdf DetailxSch $$'!DA93</f>
        <v>0</v>
      </c>
      <c r="DA93" s="4">
        <f>'pdf DetailxSch $$'!DB93</f>
        <v>0</v>
      </c>
      <c r="DB93" s="4">
        <f>'pdf DetailxSch $$'!DC93</f>
        <v>0</v>
      </c>
      <c r="DD93" s="4">
        <f>'pdf DetailxSch $$'!DE93</f>
        <v>112065</v>
      </c>
      <c r="DE93" s="52">
        <v>51.05</v>
      </c>
      <c r="DG93" s="82">
        <f>VLOOKUP(A93,'[2]FY21 FTE'!$A$2:$DT$118,124,FALSE)</f>
        <v>48.090909090909093</v>
      </c>
      <c r="DH93" s="83">
        <f t="shared" si="1"/>
        <v>2.9590909090909037</v>
      </c>
    </row>
    <row r="94" spans="1:113" x14ac:dyDescent="0.2">
      <c r="A94" s="7">
        <v>409</v>
      </c>
      <c r="B94" t="s">
        <v>109</v>
      </c>
      <c r="C94" t="s">
        <v>354</v>
      </c>
      <c r="D94">
        <v>2</v>
      </c>
      <c r="E94" s="10">
        <v>600</v>
      </c>
      <c r="F94" s="9">
        <v>0.26</v>
      </c>
      <c r="G94">
        <v>156</v>
      </c>
      <c r="H94">
        <v>1</v>
      </c>
      <c r="I94">
        <v>1</v>
      </c>
      <c r="J94">
        <v>2.7</v>
      </c>
      <c r="K94">
        <v>1</v>
      </c>
      <c r="M94">
        <v>1</v>
      </c>
      <c r="N94">
        <v>1</v>
      </c>
      <c r="O94">
        <v>1.5</v>
      </c>
      <c r="S94">
        <v>1</v>
      </c>
      <c r="T94">
        <v>1</v>
      </c>
      <c r="U94">
        <v>3</v>
      </c>
      <c r="V94">
        <v>1</v>
      </c>
      <c r="W94">
        <v>3</v>
      </c>
      <c r="Y94">
        <v>2</v>
      </c>
      <c r="Z94">
        <v>1</v>
      </c>
      <c r="AA94">
        <v>2</v>
      </c>
      <c r="AB94">
        <v>5</v>
      </c>
      <c r="AC94">
        <v>2</v>
      </c>
      <c r="AD94">
        <v>25.1</v>
      </c>
      <c r="AF94">
        <v>1</v>
      </c>
      <c r="AG94">
        <v>2</v>
      </c>
      <c r="AH94">
        <v>10</v>
      </c>
      <c r="AI94">
        <v>5</v>
      </c>
      <c r="AK94">
        <v>1</v>
      </c>
      <c r="AL94">
        <v>5</v>
      </c>
      <c r="AO94">
        <v>1</v>
      </c>
      <c r="AT94" s="4">
        <f>'pdf DetailxSch $$'!AT94</f>
        <v>0</v>
      </c>
      <c r="AU94" s="4">
        <f>'pdf DetailxSch $$'!AV94</f>
        <v>0</v>
      </c>
      <c r="AV94" s="4">
        <f>'pdf DetailxSch $$'!AW94</f>
        <v>0</v>
      </c>
      <c r="AW94" s="4">
        <f>'pdf DetailxSch $$'!AX94</f>
        <v>0</v>
      </c>
      <c r="AX94" s="4">
        <f>'pdf DetailxSch $$'!AY94</f>
        <v>15000</v>
      </c>
      <c r="BF94" s="4">
        <f>'pdf DetailxSch $$'!BG94</f>
        <v>0</v>
      </c>
      <c r="BG94" s="4">
        <f>'pdf DetailxSch $$'!BH94</f>
        <v>0</v>
      </c>
      <c r="BH94" s="4">
        <f>'pdf DetailxSch $$'!BI94</f>
        <v>0</v>
      </c>
      <c r="BI94" s="4">
        <f>'pdf DetailxSch $$'!BJ94</f>
        <v>0</v>
      </c>
      <c r="BP94">
        <v>2</v>
      </c>
      <c r="BR94" s="4">
        <f>'pdf DetailxSch $$'!BS94</f>
        <v>23000</v>
      </c>
      <c r="BS94" s="4">
        <f>'pdf DetailxSch $$'!BT94</f>
        <v>0</v>
      </c>
      <c r="BT94" s="4">
        <f>'pdf DetailxSch $$'!BU94</f>
        <v>111844</v>
      </c>
      <c r="BU94" s="4">
        <f>'pdf DetailxSch $$'!BV94</f>
        <v>100000</v>
      </c>
      <c r="BW94" s="4">
        <f>'pdf DetailxSch $$'!BX94</f>
        <v>0</v>
      </c>
      <c r="BX94" s="4">
        <f>'pdf DetailxSch $$'!BY94</f>
        <v>3117</v>
      </c>
      <c r="BY94" s="4">
        <f>'pdf DetailxSch $$'!BZ94</f>
        <v>4444</v>
      </c>
      <c r="BZ94" s="4">
        <f>'pdf DetailxSch $$'!CA94</f>
        <v>4440</v>
      </c>
      <c r="CA94" s="4">
        <f>'pdf DetailxSch $$'!CB94</f>
        <v>4440</v>
      </c>
      <c r="CB94" s="4">
        <f>'pdf DetailxSch $$'!CC94</f>
        <v>5106</v>
      </c>
      <c r="CC94" s="4">
        <f>'pdf DetailxSch $$'!CD94</f>
        <v>12000</v>
      </c>
      <c r="CF94" s="4">
        <f>'pdf DetailxSch $$'!CG94</f>
        <v>0</v>
      </c>
      <c r="CG94" s="4">
        <f>'pdf DetailxSch $$'!CH94</f>
        <v>0</v>
      </c>
      <c r="CJ94" s="4">
        <f>'pdf DetailxSch $$'!CK94</f>
        <v>0</v>
      </c>
      <c r="CK94" s="4">
        <f>'pdf DetailxSch $$'!CL94</f>
        <v>0</v>
      </c>
      <c r="CL94" s="4">
        <f>'pdf DetailxSch $$'!CM94</f>
        <v>60000</v>
      </c>
      <c r="CM94" s="4">
        <f>'pdf DetailxSch $$'!CN94</f>
        <v>130207</v>
      </c>
      <c r="CN94" s="4">
        <f>'pdf DetailxSch $$'!CO94</f>
        <v>8017</v>
      </c>
      <c r="CO94" s="4">
        <f>'pdf DetailxSch $$'!CP94</f>
        <v>0</v>
      </c>
      <c r="CP94" s="4">
        <f>'pdf DetailxSch $$'!CQ94</f>
        <v>0</v>
      </c>
      <c r="CQ94" s="4">
        <f>'pdf DetailxSch $$'!CR94</f>
        <v>0</v>
      </c>
      <c r="CR94" s="4">
        <f>'pdf DetailxSch $$'!CS94</f>
        <v>0</v>
      </c>
      <c r="CT94" s="4">
        <f>'pdf DetailxSch $$'!CU94</f>
        <v>24750</v>
      </c>
      <c r="CU94" s="4">
        <f>'pdf DetailxSch $$'!CV94</f>
        <v>0</v>
      </c>
      <c r="CV94" s="4">
        <f>'pdf DetailxSch $$'!CW94</f>
        <v>0</v>
      </c>
      <c r="CW94" s="4">
        <f>'pdf DetailxSch $$'!CX94</f>
        <v>0</v>
      </c>
      <c r="CY94" s="4">
        <f>'pdf DetailxSch $$'!CZ94</f>
        <v>0</v>
      </c>
      <c r="CZ94" s="4">
        <f>'pdf DetailxSch $$'!DA94</f>
        <v>0</v>
      </c>
      <c r="DA94" s="4">
        <f>'pdf DetailxSch $$'!DB94</f>
        <v>0</v>
      </c>
      <c r="DB94" s="4">
        <f>'pdf DetailxSch $$'!DC94</f>
        <v>0</v>
      </c>
      <c r="DD94" s="4">
        <f>'pdf DetailxSch $$'!DE94</f>
        <v>-145043</v>
      </c>
      <c r="DE94" s="52">
        <v>82.3</v>
      </c>
      <c r="DG94" s="82">
        <f>VLOOKUP(A94,'[2]FY21 FTE'!$A$2:$DT$118,124,FALSE)</f>
        <v>80.400000000000006</v>
      </c>
      <c r="DH94" s="83">
        <f t="shared" si="1"/>
        <v>1.8999999999999915</v>
      </c>
    </row>
    <row r="95" spans="1:113" x14ac:dyDescent="0.2">
      <c r="A95" s="7">
        <v>466</v>
      </c>
      <c r="B95" t="s">
        <v>110</v>
      </c>
      <c r="C95" t="s">
        <v>352</v>
      </c>
      <c r="D95">
        <v>2</v>
      </c>
      <c r="E95" s="10">
        <v>600</v>
      </c>
      <c r="F95" s="9">
        <v>0.16800000000000001</v>
      </c>
      <c r="G95">
        <v>101</v>
      </c>
      <c r="H95">
        <v>1</v>
      </c>
      <c r="I95">
        <v>1</v>
      </c>
      <c r="J95">
        <v>2</v>
      </c>
      <c r="L95">
        <v>2.5</v>
      </c>
      <c r="M95">
        <v>1</v>
      </c>
      <c r="N95">
        <v>1</v>
      </c>
      <c r="O95">
        <v>1.5</v>
      </c>
      <c r="P95">
        <v>1</v>
      </c>
      <c r="Q95">
        <v>1</v>
      </c>
      <c r="S95">
        <v>1</v>
      </c>
      <c r="T95">
        <v>1</v>
      </c>
      <c r="U95">
        <v>3</v>
      </c>
      <c r="V95">
        <v>1</v>
      </c>
      <c r="AD95">
        <f>25.1-AE95</f>
        <v>25</v>
      </c>
      <c r="AE95">
        <v>0.10000000000000142</v>
      </c>
      <c r="AF95">
        <v>1</v>
      </c>
      <c r="AG95">
        <v>1</v>
      </c>
      <c r="AH95">
        <v>1</v>
      </c>
      <c r="AK95">
        <v>1</v>
      </c>
      <c r="AM95">
        <v>0.09</v>
      </c>
      <c r="AT95" s="4">
        <f>'pdf DetailxSch $$'!AT95</f>
        <v>0</v>
      </c>
      <c r="AU95" s="4">
        <f>'pdf DetailxSch $$'!AV95</f>
        <v>0</v>
      </c>
      <c r="AV95" s="4">
        <f>'pdf DetailxSch $$'!AW95</f>
        <v>0</v>
      </c>
      <c r="AW95" s="4">
        <f>'pdf DetailxSch $$'!AX95</f>
        <v>0</v>
      </c>
      <c r="AX95" s="4">
        <f>'pdf DetailxSch $$'!AY95</f>
        <v>15000</v>
      </c>
      <c r="BF95" s="4">
        <f>'pdf DetailxSch $$'!BG95</f>
        <v>0</v>
      </c>
      <c r="BG95" s="4">
        <f>'pdf DetailxSch $$'!BH95</f>
        <v>0</v>
      </c>
      <c r="BH95" s="4">
        <f>'pdf DetailxSch $$'!BI95</f>
        <v>0</v>
      </c>
      <c r="BI95" s="4">
        <f>'pdf DetailxSch $$'!BJ95</f>
        <v>0</v>
      </c>
      <c r="BR95" s="4">
        <f>'pdf DetailxSch $$'!BS95</f>
        <v>0</v>
      </c>
      <c r="BS95" s="4">
        <f>'pdf DetailxSch $$'!BT95</f>
        <v>0</v>
      </c>
      <c r="BT95" s="4">
        <f>'pdf DetailxSch $$'!BU95</f>
        <v>244046</v>
      </c>
      <c r="BU95" s="4">
        <f>'pdf DetailxSch $$'!BV95</f>
        <v>0</v>
      </c>
      <c r="BV95">
        <v>1</v>
      </c>
      <c r="BW95" s="4">
        <f>'pdf DetailxSch $$'!BX95</f>
        <v>0</v>
      </c>
      <c r="BX95" s="4">
        <f>'pdf DetailxSch $$'!BY95</f>
        <v>0</v>
      </c>
      <c r="BY95" s="4">
        <f>'pdf DetailxSch $$'!BZ95</f>
        <v>17250</v>
      </c>
      <c r="BZ95" s="4">
        <f>'pdf DetailxSch $$'!CA95</f>
        <v>9000</v>
      </c>
      <c r="CA95" s="4">
        <f>'pdf DetailxSch $$'!CB95</f>
        <v>9000</v>
      </c>
      <c r="CB95" s="4">
        <f>'pdf DetailxSch $$'!CC95</f>
        <v>20700</v>
      </c>
      <c r="CC95" s="4">
        <f>'pdf DetailxSch $$'!CD95</f>
        <v>12000</v>
      </c>
      <c r="CF95" s="4">
        <f>'pdf DetailxSch $$'!CG95</f>
        <v>0</v>
      </c>
      <c r="CG95" s="4">
        <f>'pdf DetailxSch $$'!CH95</f>
        <v>0</v>
      </c>
      <c r="CJ95" s="4">
        <f>'pdf DetailxSch $$'!CK95</f>
        <v>0</v>
      </c>
      <c r="CK95" s="4">
        <f>'pdf DetailxSch $$'!CL95</f>
        <v>0</v>
      </c>
      <c r="CL95" s="4">
        <f>'pdf DetailxSch $$'!CM95</f>
        <v>60000</v>
      </c>
      <c r="CM95" s="4">
        <f>'pdf DetailxSch $$'!CN95</f>
        <v>82278</v>
      </c>
      <c r="CN95" s="4">
        <f>'pdf DetailxSch $$'!CO95</f>
        <v>7819</v>
      </c>
      <c r="CO95" s="4">
        <f>'pdf DetailxSch $$'!CP95</f>
        <v>148035</v>
      </c>
      <c r="CP95" s="4">
        <f>'pdf DetailxSch $$'!CQ95</f>
        <v>519436</v>
      </c>
      <c r="CQ95" s="4">
        <f>'pdf DetailxSch $$'!CR95</f>
        <v>0</v>
      </c>
      <c r="CR95" s="4">
        <f>'pdf DetailxSch $$'!CS95</f>
        <v>0</v>
      </c>
      <c r="CT95" s="4">
        <f>'pdf DetailxSch $$'!CU95</f>
        <v>700</v>
      </c>
      <c r="CU95" s="4">
        <f>'pdf DetailxSch $$'!CV95</f>
        <v>0</v>
      </c>
      <c r="CV95" s="4">
        <f>'pdf DetailxSch $$'!CW95</f>
        <v>0</v>
      </c>
      <c r="CW95" s="4">
        <f>'pdf DetailxSch $$'!CX95</f>
        <v>0</v>
      </c>
      <c r="CY95" s="4">
        <f>'pdf DetailxSch $$'!CZ95</f>
        <v>0</v>
      </c>
      <c r="CZ95" s="4">
        <f>'pdf DetailxSch $$'!DA95</f>
        <v>0</v>
      </c>
      <c r="DA95" s="4">
        <f>'pdf DetailxSch $$'!DB95</f>
        <v>0</v>
      </c>
      <c r="DB95" s="4">
        <f>'pdf DetailxSch $$'!DC95</f>
        <v>0</v>
      </c>
      <c r="DD95" s="4">
        <f>'pdf DetailxSch $$'!DE95</f>
        <v>111</v>
      </c>
      <c r="DE95" s="52">
        <v>48.190000000000005</v>
      </c>
      <c r="DG95" s="82">
        <f>VLOOKUP(A95,'[2]FY21 FTE'!$A$2:$DT$118,124,FALSE)</f>
        <v>51.190909539615262</v>
      </c>
      <c r="DH95" s="83">
        <f t="shared" si="1"/>
        <v>-3.0009095396152574</v>
      </c>
      <c r="DI95" s="13"/>
    </row>
    <row r="96" spans="1:113" x14ac:dyDescent="0.2">
      <c r="A96" s="7">
        <v>175</v>
      </c>
      <c r="B96" t="s">
        <v>111</v>
      </c>
      <c r="C96" t="s">
        <v>351</v>
      </c>
      <c r="D96">
        <v>6</v>
      </c>
      <c r="E96" s="10">
        <v>311</v>
      </c>
      <c r="F96" s="9">
        <v>0.09</v>
      </c>
      <c r="G96">
        <v>28</v>
      </c>
      <c r="H96">
        <v>1</v>
      </c>
      <c r="I96">
        <v>1</v>
      </c>
      <c r="J96">
        <v>0.8</v>
      </c>
      <c r="M96">
        <v>1</v>
      </c>
      <c r="N96">
        <v>1</v>
      </c>
      <c r="S96">
        <v>1</v>
      </c>
      <c r="T96">
        <v>1</v>
      </c>
      <c r="U96">
        <v>2</v>
      </c>
      <c r="V96">
        <v>1</v>
      </c>
      <c r="W96">
        <v>3</v>
      </c>
      <c r="Y96">
        <v>2</v>
      </c>
      <c r="AA96">
        <v>2</v>
      </c>
      <c r="AB96">
        <v>4</v>
      </c>
      <c r="AC96">
        <v>2</v>
      </c>
      <c r="AD96">
        <v>11</v>
      </c>
      <c r="AF96">
        <v>1</v>
      </c>
      <c r="AG96">
        <v>1</v>
      </c>
      <c r="AH96">
        <v>10</v>
      </c>
      <c r="AI96">
        <v>12</v>
      </c>
      <c r="AM96">
        <v>0.32</v>
      </c>
      <c r="AT96" s="4">
        <f>'pdf DetailxSch $$'!AT96</f>
        <v>0</v>
      </c>
      <c r="AU96" s="4">
        <f>'pdf DetailxSch $$'!AV96</f>
        <v>0</v>
      </c>
      <c r="AV96" s="4">
        <f>'pdf DetailxSch $$'!AW96</f>
        <v>0</v>
      </c>
      <c r="AW96" s="4">
        <f>'pdf DetailxSch $$'!AX96</f>
        <v>0</v>
      </c>
      <c r="AX96" s="4">
        <f>'pdf DetailxSch $$'!AY96</f>
        <v>7775</v>
      </c>
      <c r="BF96" s="4">
        <f>'pdf DetailxSch $$'!BG96</f>
        <v>0</v>
      </c>
      <c r="BG96" s="4">
        <f>'pdf DetailxSch $$'!BH96</f>
        <v>0</v>
      </c>
      <c r="BH96" s="4">
        <f>'pdf DetailxSch $$'!BI96</f>
        <v>0</v>
      </c>
      <c r="BI96" s="4">
        <f>'pdf DetailxSch $$'!BJ96</f>
        <v>0</v>
      </c>
      <c r="BR96" s="4">
        <f>'pdf DetailxSch $$'!BS96</f>
        <v>0</v>
      </c>
      <c r="BS96" s="4">
        <f>'pdf DetailxSch $$'!BT96</f>
        <v>0</v>
      </c>
      <c r="BT96" s="4">
        <f>'pdf DetailxSch $$'!BU96</f>
        <v>111844</v>
      </c>
      <c r="BU96" s="4">
        <f>'pdf DetailxSch $$'!BV96</f>
        <v>0</v>
      </c>
      <c r="BW96" s="4">
        <f>'pdf DetailxSch $$'!BX96</f>
        <v>0</v>
      </c>
      <c r="BX96" s="4">
        <f>'pdf DetailxSch $$'!BY96</f>
        <v>0</v>
      </c>
      <c r="BY96" s="4">
        <f>'pdf DetailxSch $$'!BZ96</f>
        <v>1788</v>
      </c>
      <c r="BZ96" s="4">
        <f>'pdf DetailxSch $$'!CA96</f>
        <v>1555</v>
      </c>
      <c r="CA96" s="4">
        <f>'pdf DetailxSch $$'!CB96</f>
        <v>1555</v>
      </c>
      <c r="CB96" s="4">
        <f>'pdf DetailxSch $$'!CC96</f>
        <v>1788</v>
      </c>
      <c r="CC96" s="4">
        <f>'pdf DetailxSch $$'!CD96</f>
        <v>6220</v>
      </c>
      <c r="CF96" s="4">
        <f>'pdf DetailxSch $$'!CG96</f>
        <v>0</v>
      </c>
      <c r="CG96" s="4">
        <f>'pdf DetailxSch $$'!CH96</f>
        <v>0</v>
      </c>
      <c r="CJ96" s="4">
        <f>'pdf DetailxSch $$'!CK96</f>
        <v>0</v>
      </c>
      <c r="CK96" s="4">
        <f>'pdf DetailxSch $$'!CL96</f>
        <v>0</v>
      </c>
      <c r="CL96" s="4">
        <f>'pdf DetailxSch $$'!CM96</f>
        <v>31100</v>
      </c>
      <c r="CM96" s="4">
        <f>'pdf DetailxSch $$'!CN96</f>
        <v>81009</v>
      </c>
      <c r="CN96" s="4">
        <f>'pdf DetailxSch $$'!CO96</f>
        <v>4529</v>
      </c>
      <c r="CO96" s="4">
        <f>'pdf DetailxSch $$'!CP96</f>
        <v>0</v>
      </c>
      <c r="CP96" s="4">
        <f>'pdf DetailxSch $$'!CQ96</f>
        <v>0</v>
      </c>
      <c r="CQ96" s="4">
        <f>'pdf DetailxSch $$'!CR96</f>
        <v>0</v>
      </c>
      <c r="CR96" s="4">
        <f>'pdf DetailxSch $$'!CS96</f>
        <v>0</v>
      </c>
      <c r="CT96" s="4">
        <f>'pdf DetailxSch $$'!CU96</f>
        <v>1750</v>
      </c>
      <c r="CU96" s="4">
        <f>'pdf DetailxSch $$'!CV96</f>
        <v>0</v>
      </c>
      <c r="CV96" s="4">
        <f>'pdf DetailxSch $$'!CW96</f>
        <v>0</v>
      </c>
      <c r="CW96" s="4">
        <f>'pdf DetailxSch $$'!CX96</f>
        <v>0</v>
      </c>
      <c r="CY96" s="4">
        <f>'pdf DetailxSch $$'!CZ96</f>
        <v>0</v>
      </c>
      <c r="CZ96" s="4">
        <f>'pdf DetailxSch $$'!DA96</f>
        <v>0</v>
      </c>
      <c r="DA96" s="4">
        <f>'pdf DetailxSch $$'!DB96</f>
        <v>0</v>
      </c>
      <c r="DB96" s="4">
        <f>'pdf DetailxSch $$'!DC96</f>
        <v>0</v>
      </c>
      <c r="DD96" s="4">
        <f>'pdf DetailxSch $$'!DE96</f>
        <v>-195</v>
      </c>
      <c r="DE96" s="52">
        <v>58.12</v>
      </c>
      <c r="DG96" s="82">
        <f>VLOOKUP(A96,'[2]FY21 FTE'!$A$2:$DT$118,124,FALSE)</f>
        <v>57.663636363636364</v>
      </c>
      <c r="DH96" s="83">
        <f t="shared" si="1"/>
        <v>0.45636363636363342</v>
      </c>
    </row>
    <row r="97" spans="1:113" x14ac:dyDescent="0.2">
      <c r="A97" s="7">
        <v>309</v>
      </c>
      <c r="B97" t="s">
        <v>112</v>
      </c>
      <c r="C97" t="s">
        <v>351</v>
      </c>
      <c r="D97">
        <v>6</v>
      </c>
      <c r="E97" s="10">
        <v>364</v>
      </c>
      <c r="F97" s="9">
        <v>0.41199999999999998</v>
      </c>
      <c r="G97">
        <v>150</v>
      </c>
      <c r="H97">
        <v>1</v>
      </c>
      <c r="I97">
        <v>1</v>
      </c>
      <c r="J97">
        <v>0.9</v>
      </c>
      <c r="M97">
        <v>1</v>
      </c>
      <c r="N97">
        <v>1</v>
      </c>
      <c r="S97">
        <v>1</v>
      </c>
      <c r="T97">
        <v>1</v>
      </c>
      <c r="U97">
        <v>2</v>
      </c>
      <c r="V97">
        <v>1</v>
      </c>
      <c r="W97">
        <f>4-X97</f>
        <v>3</v>
      </c>
      <c r="X97">
        <v>1</v>
      </c>
      <c r="Y97">
        <v>3</v>
      </c>
      <c r="AA97">
        <v>3</v>
      </c>
      <c r="AB97">
        <v>6</v>
      </c>
      <c r="AC97">
        <v>3</v>
      </c>
      <c r="AD97">
        <v>13</v>
      </c>
      <c r="AF97">
        <v>1</v>
      </c>
      <c r="AG97">
        <v>2</v>
      </c>
      <c r="AH97">
        <v>7</v>
      </c>
      <c r="AI97">
        <v>8</v>
      </c>
      <c r="AK97">
        <v>1</v>
      </c>
      <c r="AL97">
        <v>7</v>
      </c>
      <c r="AO97">
        <v>1</v>
      </c>
      <c r="AQ97">
        <v>6</v>
      </c>
      <c r="AR97">
        <v>6</v>
      </c>
      <c r="AT97" s="4">
        <f>'pdf DetailxSch $$'!AT97</f>
        <v>0</v>
      </c>
      <c r="AU97" s="4">
        <f>'pdf DetailxSch $$'!AV97</f>
        <v>0</v>
      </c>
      <c r="AV97" s="4">
        <f>'pdf DetailxSch $$'!AW97</f>
        <v>162425</v>
      </c>
      <c r="AW97" s="4">
        <f>'pdf DetailxSch $$'!AX97</f>
        <v>2624</v>
      </c>
      <c r="AX97" s="4">
        <f>'pdf DetailxSch $$'!AY97</f>
        <v>0</v>
      </c>
      <c r="BF97" s="4">
        <f>'pdf DetailxSch $$'!BG97</f>
        <v>0</v>
      </c>
      <c r="BG97" s="4">
        <f>'pdf DetailxSch $$'!BH97</f>
        <v>0</v>
      </c>
      <c r="BH97" s="4">
        <f>'pdf DetailxSch $$'!BI97</f>
        <v>0</v>
      </c>
      <c r="BI97" s="4">
        <f>'pdf DetailxSch $$'!BJ97</f>
        <v>0</v>
      </c>
      <c r="BR97" s="4">
        <f>'pdf DetailxSch $$'!BS97</f>
        <v>0</v>
      </c>
      <c r="BS97" s="4">
        <f>'pdf DetailxSch $$'!BT97</f>
        <v>0</v>
      </c>
      <c r="BT97" s="4">
        <f>'pdf DetailxSch $$'!BU97</f>
        <v>55922</v>
      </c>
      <c r="BU97" s="4">
        <f>'pdf DetailxSch $$'!BV97</f>
        <v>0</v>
      </c>
      <c r="BW97" s="4">
        <f>'pdf DetailxSch $$'!BX97</f>
        <v>0</v>
      </c>
      <c r="BX97" s="4">
        <f>'pdf DetailxSch $$'!BY97</f>
        <v>2993</v>
      </c>
      <c r="BY97" s="4">
        <f>'pdf DetailxSch $$'!BZ97</f>
        <v>2093</v>
      </c>
      <c r="BZ97" s="4">
        <f>'pdf DetailxSch $$'!CA97</f>
        <v>1820</v>
      </c>
      <c r="CA97" s="4">
        <f>'pdf DetailxSch $$'!CB97</f>
        <v>1820</v>
      </c>
      <c r="CB97" s="4">
        <f>'pdf DetailxSch $$'!CC97</f>
        <v>2093</v>
      </c>
      <c r="CC97" s="4">
        <f>'pdf DetailxSch $$'!CD97</f>
        <v>7280</v>
      </c>
      <c r="CF97" s="4">
        <f>'pdf DetailxSch $$'!CG97</f>
        <v>0</v>
      </c>
      <c r="CG97" s="4">
        <f>'pdf DetailxSch $$'!CH97</f>
        <v>0</v>
      </c>
      <c r="CJ97" s="4">
        <f>'pdf DetailxSch $$'!CK97</f>
        <v>0</v>
      </c>
      <c r="CK97" s="4">
        <f>'pdf DetailxSch $$'!CL97</f>
        <v>0</v>
      </c>
      <c r="CL97" s="4">
        <f>'pdf DetailxSch $$'!CM97</f>
        <v>36400</v>
      </c>
      <c r="CM97" s="4">
        <f>'pdf DetailxSch $$'!CN97</f>
        <v>101902</v>
      </c>
      <c r="CN97" s="4">
        <f>'pdf DetailxSch $$'!CO97</f>
        <v>5108</v>
      </c>
      <c r="CO97" s="4">
        <f>'pdf DetailxSch $$'!CP97</f>
        <v>0</v>
      </c>
      <c r="CP97" s="4">
        <f>'pdf DetailxSch $$'!CQ97</f>
        <v>0</v>
      </c>
      <c r="CQ97" s="4">
        <f>'pdf DetailxSch $$'!CR97</f>
        <v>0</v>
      </c>
      <c r="CR97" s="4">
        <f>'pdf DetailxSch $$'!CS97</f>
        <v>0</v>
      </c>
      <c r="CT97" s="4">
        <f>'pdf DetailxSch $$'!CU97</f>
        <v>10350</v>
      </c>
      <c r="CU97" s="4">
        <f>'pdf DetailxSch $$'!CV97</f>
        <v>0</v>
      </c>
      <c r="CV97" s="4">
        <f>'pdf DetailxSch $$'!CW97</f>
        <v>0</v>
      </c>
      <c r="CW97" s="4">
        <f>'pdf DetailxSch $$'!CX97</f>
        <v>0</v>
      </c>
      <c r="CY97" s="4">
        <f>'pdf DetailxSch $$'!CZ97</f>
        <v>0</v>
      </c>
      <c r="CZ97" s="4">
        <f>'pdf DetailxSch $$'!DA97</f>
        <v>0</v>
      </c>
      <c r="DA97" s="4">
        <f>'pdf DetailxSch $$'!DB97</f>
        <v>0</v>
      </c>
      <c r="DB97" s="4">
        <f>'pdf DetailxSch $$'!DC97</f>
        <v>0</v>
      </c>
      <c r="DD97" s="4">
        <f>'pdf DetailxSch $$'!DE97</f>
        <v>14</v>
      </c>
      <c r="DE97" s="52">
        <v>80.900000000000006</v>
      </c>
      <c r="DG97" s="82">
        <f>VLOOKUP(A97,'[2]FY21 FTE'!$A$2:$DT$118,124,FALSE)</f>
        <v>80.5</v>
      </c>
      <c r="DH97" s="83">
        <f t="shared" si="1"/>
        <v>0.40000000000000568</v>
      </c>
    </row>
    <row r="98" spans="1:113" x14ac:dyDescent="0.2">
      <c r="A98" s="7">
        <v>313</v>
      </c>
      <c r="B98" t="s">
        <v>114</v>
      </c>
      <c r="C98" t="s">
        <v>351</v>
      </c>
      <c r="D98">
        <v>4</v>
      </c>
      <c r="E98" s="10">
        <v>366</v>
      </c>
      <c r="F98" s="9">
        <v>0.123</v>
      </c>
      <c r="G98">
        <v>45</v>
      </c>
      <c r="H98">
        <v>1</v>
      </c>
      <c r="I98">
        <v>1</v>
      </c>
      <c r="J98">
        <v>0.9</v>
      </c>
      <c r="M98">
        <v>1</v>
      </c>
      <c r="N98">
        <v>1</v>
      </c>
      <c r="S98">
        <v>1</v>
      </c>
      <c r="T98">
        <v>1</v>
      </c>
      <c r="U98">
        <v>2</v>
      </c>
      <c r="V98">
        <v>1</v>
      </c>
      <c r="W98">
        <f>4-X98</f>
        <v>3</v>
      </c>
      <c r="X98">
        <v>1</v>
      </c>
      <c r="Y98">
        <v>2</v>
      </c>
      <c r="AA98">
        <v>2</v>
      </c>
      <c r="AB98">
        <v>4</v>
      </c>
      <c r="AC98">
        <v>2</v>
      </c>
      <c r="AD98">
        <v>13</v>
      </c>
      <c r="AF98">
        <v>1</v>
      </c>
      <c r="AG98">
        <v>1</v>
      </c>
      <c r="AH98">
        <v>3</v>
      </c>
      <c r="AI98">
        <v>2</v>
      </c>
      <c r="AL98">
        <v>1</v>
      </c>
      <c r="AT98" s="4">
        <f>'pdf DetailxSch $$'!AT98</f>
        <v>0</v>
      </c>
      <c r="AU98" s="4">
        <f>'pdf DetailxSch $$'!AV98</f>
        <v>0</v>
      </c>
      <c r="AV98" s="4">
        <f>'pdf DetailxSch $$'!AW98</f>
        <v>0</v>
      </c>
      <c r="AW98" s="4">
        <f>'pdf DetailxSch $$'!AX98</f>
        <v>0</v>
      </c>
      <c r="AX98" s="4">
        <f>'pdf DetailxSch $$'!AY98</f>
        <v>9150</v>
      </c>
      <c r="AY98">
        <v>1</v>
      </c>
      <c r="BF98" s="4">
        <f>'pdf DetailxSch $$'!BG98</f>
        <v>0</v>
      </c>
      <c r="BG98" s="4">
        <f>'pdf DetailxSch $$'!BH98</f>
        <v>0</v>
      </c>
      <c r="BH98" s="4">
        <f>'pdf DetailxSch $$'!BI98</f>
        <v>0</v>
      </c>
      <c r="BI98" s="4">
        <f>'pdf DetailxSch $$'!BJ98</f>
        <v>0</v>
      </c>
      <c r="BR98" s="4">
        <f>'pdf DetailxSch $$'!BS98</f>
        <v>0</v>
      </c>
      <c r="BS98" s="4">
        <f>'pdf DetailxSch $$'!BT98</f>
        <v>0</v>
      </c>
      <c r="BT98" s="4">
        <f>'pdf DetailxSch $$'!BU98</f>
        <v>55922</v>
      </c>
      <c r="BU98" s="4">
        <f>'pdf DetailxSch $$'!BV98</f>
        <v>0</v>
      </c>
      <c r="BW98" s="4">
        <f>'pdf DetailxSch $$'!BX98</f>
        <v>0</v>
      </c>
      <c r="BX98" s="4">
        <f>'pdf DetailxSch $$'!BY98</f>
        <v>0</v>
      </c>
      <c r="BY98" s="4">
        <f>'pdf DetailxSch $$'!BZ98</f>
        <v>2105</v>
      </c>
      <c r="BZ98" s="4">
        <f>'pdf DetailxSch $$'!CA98</f>
        <v>1830</v>
      </c>
      <c r="CA98" s="4">
        <f>'pdf DetailxSch $$'!CB98</f>
        <v>1830</v>
      </c>
      <c r="CB98" s="4">
        <f>'pdf DetailxSch $$'!CC98</f>
        <v>2105</v>
      </c>
      <c r="CC98" s="4">
        <f>'pdf DetailxSch $$'!CD98</f>
        <v>7320</v>
      </c>
      <c r="CF98" s="4">
        <f>'pdf DetailxSch $$'!CG98</f>
        <v>0</v>
      </c>
      <c r="CG98" s="4">
        <f>'pdf DetailxSch $$'!CH98</f>
        <v>0</v>
      </c>
      <c r="CJ98" s="4">
        <f>'pdf DetailxSch $$'!CK98</f>
        <v>0</v>
      </c>
      <c r="CK98" s="4">
        <f>'pdf DetailxSch $$'!CL98</f>
        <v>0</v>
      </c>
      <c r="CL98" s="4">
        <f>'pdf DetailxSch $$'!CM98</f>
        <v>36600</v>
      </c>
      <c r="CM98" s="4">
        <f>'pdf DetailxSch $$'!CN98</f>
        <v>71097</v>
      </c>
      <c r="CN98" s="4">
        <f>'pdf DetailxSch $$'!CO98</f>
        <v>6102</v>
      </c>
      <c r="CO98" s="4">
        <f>'pdf DetailxSch $$'!CP98</f>
        <v>0</v>
      </c>
      <c r="CP98" s="4">
        <f>'pdf DetailxSch $$'!CQ98</f>
        <v>0</v>
      </c>
      <c r="CQ98" s="4">
        <f>'pdf DetailxSch $$'!CR98</f>
        <v>0</v>
      </c>
      <c r="CR98" s="4">
        <f>'pdf DetailxSch $$'!CS98</f>
        <v>20207</v>
      </c>
      <c r="CT98" s="4">
        <f>'pdf DetailxSch $$'!CU98</f>
        <v>4900</v>
      </c>
      <c r="CU98" s="4">
        <f>'pdf DetailxSch $$'!CV98</f>
        <v>0</v>
      </c>
      <c r="CV98" s="4">
        <f>'pdf DetailxSch $$'!CW98</f>
        <v>4300</v>
      </c>
      <c r="CW98" s="4">
        <f>'pdf DetailxSch $$'!CX98</f>
        <v>0</v>
      </c>
      <c r="CY98" s="4">
        <f>'pdf DetailxSch $$'!CZ98</f>
        <v>0</v>
      </c>
      <c r="CZ98" s="4">
        <f>'pdf DetailxSch $$'!DA98</f>
        <v>0</v>
      </c>
      <c r="DA98" s="4">
        <f>'pdf DetailxSch $$'!DB98</f>
        <v>0</v>
      </c>
      <c r="DB98" s="4">
        <f>'pdf DetailxSch $$'!DC98</f>
        <v>0</v>
      </c>
      <c r="DD98" s="4">
        <f>'pdf DetailxSch $$'!DE98</f>
        <v>7</v>
      </c>
      <c r="DE98" s="52">
        <v>45.9</v>
      </c>
      <c r="DG98" s="82">
        <f>VLOOKUP(A98,'[2]FY21 FTE'!$A$2:$DT$118,124,FALSE)</f>
        <v>44.500000000000007</v>
      </c>
      <c r="DH98" s="83">
        <f t="shared" si="1"/>
        <v>1.3999999999999915</v>
      </c>
    </row>
    <row r="99" spans="1:113" x14ac:dyDescent="0.2">
      <c r="A99" s="7">
        <v>315</v>
      </c>
      <c r="B99" t="s">
        <v>115</v>
      </c>
      <c r="C99" t="s">
        <v>351</v>
      </c>
      <c r="D99">
        <v>8</v>
      </c>
      <c r="E99" s="10">
        <v>236</v>
      </c>
      <c r="F99" s="9">
        <v>0.72499999999999998</v>
      </c>
      <c r="G99">
        <v>171</v>
      </c>
      <c r="H99">
        <v>1</v>
      </c>
      <c r="I99">
        <v>1</v>
      </c>
      <c r="M99">
        <v>0.5</v>
      </c>
      <c r="N99">
        <v>1</v>
      </c>
      <c r="S99">
        <v>1</v>
      </c>
      <c r="T99">
        <v>1</v>
      </c>
      <c r="U99">
        <v>1</v>
      </c>
      <c r="V99">
        <v>0.5</v>
      </c>
      <c r="W99">
        <v>3</v>
      </c>
      <c r="Y99">
        <v>1</v>
      </c>
      <c r="Z99">
        <v>1</v>
      </c>
      <c r="AA99">
        <v>1</v>
      </c>
      <c r="AB99">
        <v>3</v>
      </c>
      <c r="AC99">
        <v>1</v>
      </c>
      <c r="AD99">
        <v>11</v>
      </c>
      <c r="AF99">
        <v>1</v>
      </c>
      <c r="AG99">
        <v>1</v>
      </c>
      <c r="AH99">
        <v>5</v>
      </c>
      <c r="AI99">
        <v>4</v>
      </c>
      <c r="AL99">
        <v>1</v>
      </c>
      <c r="AT99" s="4">
        <f>'pdf DetailxSch $$'!AT99</f>
        <v>0</v>
      </c>
      <c r="AU99" s="4">
        <f>'pdf DetailxSch $$'!AV99</f>
        <v>0</v>
      </c>
      <c r="AV99" s="4">
        <f>'pdf DetailxSch $$'!AW99</f>
        <v>105306</v>
      </c>
      <c r="AW99" s="4">
        <f>'pdf DetailxSch $$'!AX99</f>
        <v>1701</v>
      </c>
      <c r="AX99" s="4">
        <f>'pdf DetailxSch $$'!AY99</f>
        <v>0</v>
      </c>
      <c r="BF99" s="4">
        <f>'pdf DetailxSch $$'!BG99</f>
        <v>0</v>
      </c>
      <c r="BG99" s="4">
        <f>'pdf DetailxSch $$'!BH99</f>
        <v>0</v>
      </c>
      <c r="BH99" s="4">
        <f>'pdf DetailxSch $$'!BI99</f>
        <v>0</v>
      </c>
      <c r="BI99" s="4">
        <f>'pdf DetailxSch $$'!BJ99</f>
        <v>0</v>
      </c>
      <c r="BR99" s="4">
        <f>'pdf DetailxSch $$'!BS99</f>
        <v>0</v>
      </c>
      <c r="BS99" s="4">
        <f>'pdf DetailxSch $$'!BT99</f>
        <v>0</v>
      </c>
      <c r="BT99" s="4">
        <f>'pdf DetailxSch $$'!BU99</f>
        <v>55922</v>
      </c>
      <c r="BU99" s="4">
        <f>'pdf DetailxSch $$'!BV99</f>
        <v>0</v>
      </c>
      <c r="BW99" s="4">
        <f>'pdf DetailxSch $$'!BX99</f>
        <v>75000</v>
      </c>
      <c r="BX99" s="4">
        <f>'pdf DetailxSch $$'!BY99</f>
        <v>3440</v>
      </c>
      <c r="BY99" s="4">
        <f>'pdf DetailxSch $$'!BZ99</f>
        <v>1357</v>
      </c>
      <c r="BZ99" s="4">
        <f>'pdf DetailxSch $$'!CA99</f>
        <v>1180</v>
      </c>
      <c r="CA99" s="4">
        <f>'pdf DetailxSch $$'!CB99</f>
        <v>1180</v>
      </c>
      <c r="CB99" s="4">
        <f>'pdf DetailxSch $$'!CC99</f>
        <v>1357</v>
      </c>
      <c r="CC99" s="4">
        <f>'pdf DetailxSch $$'!CD99</f>
        <v>4720</v>
      </c>
      <c r="CF99" s="4">
        <f>'pdf DetailxSch $$'!CG99</f>
        <v>0</v>
      </c>
      <c r="CG99" s="4">
        <f>'pdf DetailxSch $$'!CH99</f>
        <v>0</v>
      </c>
      <c r="CJ99" s="4">
        <f>'pdf DetailxSch $$'!CK99</f>
        <v>0</v>
      </c>
      <c r="CK99" s="4">
        <f>'pdf DetailxSch $$'!CL99</f>
        <v>0</v>
      </c>
      <c r="CL99" s="4">
        <f>'pdf DetailxSch $$'!CM99</f>
        <v>23600</v>
      </c>
      <c r="CM99" s="4">
        <f>'pdf DetailxSch $$'!CN99</f>
        <v>60867</v>
      </c>
      <c r="CN99" s="4">
        <f>'pdf DetailxSch $$'!CO99</f>
        <v>4860</v>
      </c>
      <c r="CO99" s="4">
        <f>'pdf DetailxSch $$'!CP99</f>
        <v>0</v>
      </c>
      <c r="CP99" s="4">
        <f>'pdf DetailxSch $$'!CQ99</f>
        <v>0</v>
      </c>
      <c r="CQ99" s="4">
        <f>'pdf DetailxSch $$'!CR99</f>
        <v>13859</v>
      </c>
      <c r="CR99" s="4">
        <f>'pdf DetailxSch $$'!CS99</f>
        <v>0</v>
      </c>
      <c r="CT99" s="4">
        <f>'pdf DetailxSch $$'!CU99</f>
        <v>19500</v>
      </c>
      <c r="CU99" s="4">
        <f>'pdf DetailxSch $$'!CV99</f>
        <v>0</v>
      </c>
      <c r="CV99" s="4">
        <f>'pdf DetailxSch $$'!CW99</f>
        <v>130766</v>
      </c>
      <c r="CW99" s="4">
        <f>'pdf DetailxSch $$'!CX99</f>
        <v>112569</v>
      </c>
      <c r="CY99" s="4">
        <f>'pdf DetailxSch $$'!CZ99</f>
        <v>0</v>
      </c>
      <c r="CZ99" s="4">
        <f>'pdf DetailxSch $$'!DA99</f>
        <v>0</v>
      </c>
      <c r="DA99" s="4">
        <f>'pdf DetailxSch $$'!DB99</f>
        <v>0</v>
      </c>
      <c r="DB99" s="4">
        <f>'pdf DetailxSch $$'!DC99</f>
        <v>0</v>
      </c>
      <c r="DD99" s="4">
        <f>'pdf DetailxSch $$'!DE99</f>
        <v>112575</v>
      </c>
      <c r="DE99" s="52">
        <v>40</v>
      </c>
      <c r="DG99" s="82">
        <f>VLOOKUP(A99,'[2]FY21 FTE'!$A$2:$DT$118,124,FALSE)</f>
        <v>42</v>
      </c>
      <c r="DH99" s="83">
        <f t="shared" si="1"/>
        <v>-2</v>
      </c>
      <c r="DI99" s="13"/>
    </row>
    <row r="100" spans="1:113" x14ac:dyDescent="0.2">
      <c r="A100" s="7">
        <v>322</v>
      </c>
      <c r="B100" t="s">
        <v>116</v>
      </c>
      <c r="C100" t="s">
        <v>351</v>
      </c>
      <c r="D100">
        <v>7</v>
      </c>
      <c r="E100" s="10">
        <v>234</v>
      </c>
      <c r="F100" s="9">
        <v>0.75600000000000001</v>
      </c>
      <c r="G100">
        <v>177</v>
      </c>
      <c r="H100">
        <v>1</v>
      </c>
      <c r="I100">
        <v>1</v>
      </c>
      <c r="M100">
        <v>0.5</v>
      </c>
      <c r="N100">
        <v>1</v>
      </c>
      <c r="S100">
        <v>1</v>
      </c>
      <c r="T100">
        <v>1</v>
      </c>
      <c r="U100">
        <v>1</v>
      </c>
      <c r="V100">
        <v>0.5</v>
      </c>
      <c r="W100">
        <v>3</v>
      </c>
      <c r="Y100">
        <v>2</v>
      </c>
      <c r="AA100">
        <v>2</v>
      </c>
      <c r="AB100">
        <v>4</v>
      </c>
      <c r="AC100">
        <v>2</v>
      </c>
      <c r="AD100">
        <v>10</v>
      </c>
      <c r="AF100">
        <v>1</v>
      </c>
      <c r="AG100">
        <v>1</v>
      </c>
      <c r="AH100">
        <v>6</v>
      </c>
      <c r="AI100">
        <v>4</v>
      </c>
      <c r="AL100">
        <v>1</v>
      </c>
      <c r="AQ100">
        <v>4</v>
      </c>
      <c r="AR100">
        <v>4</v>
      </c>
      <c r="AS100">
        <v>1</v>
      </c>
      <c r="AT100" s="4">
        <f>'pdf DetailxSch $$'!AT100</f>
        <v>0</v>
      </c>
      <c r="AU100" s="4">
        <f>'pdf DetailxSch $$'!AV100</f>
        <v>0</v>
      </c>
      <c r="AV100" s="4">
        <f>'pdf DetailxSch $$'!AW100</f>
        <v>104416</v>
      </c>
      <c r="AW100" s="4">
        <f>'pdf DetailxSch $$'!AX100</f>
        <v>1687</v>
      </c>
      <c r="AX100" s="4">
        <f>'pdf DetailxSch $$'!AY100</f>
        <v>0</v>
      </c>
      <c r="BF100" s="4">
        <f>'pdf DetailxSch $$'!BG100</f>
        <v>0</v>
      </c>
      <c r="BG100" s="4">
        <f>'pdf DetailxSch $$'!BH100</f>
        <v>0</v>
      </c>
      <c r="BH100" s="4">
        <f>'pdf DetailxSch $$'!BI100</f>
        <v>0</v>
      </c>
      <c r="BI100" s="4">
        <f>'pdf DetailxSch $$'!BJ100</f>
        <v>0</v>
      </c>
      <c r="BR100" s="4">
        <f>'pdf DetailxSch $$'!BS100</f>
        <v>0</v>
      </c>
      <c r="BS100" s="4">
        <f>'pdf DetailxSch $$'!BT100</f>
        <v>0</v>
      </c>
      <c r="BT100" s="4">
        <f>'pdf DetailxSch $$'!BU100</f>
        <v>111844</v>
      </c>
      <c r="BU100" s="4">
        <f>'pdf DetailxSch $$'!BV100</f>
        <v>0</v>
      </c>
      <c r="BW100" s="4">
        <f>'pdf DetailxSch $$'!BX100</f>
        <v>75000</v>
      </c>
      <c r="BX100" s="4">
        <f>'pdf DetailxSch $$'!BY100</f>
        <v>7137</v>
      </c>
      <c r="BY100" s="4">
        <f>'pdf DetailxSch $$'!BZ100</f>
        <v>1346</v>
      </c>
      <c r="BZ100" s="4">
        <f>'pdf DetailxSch $$'!CA100</f>
        <v>1170</v>
      </c>
      <c r="CA100" s="4">
        <f>'pdf DetailxSch $$'!CB100</f>
        <v>1170</v>
      </c>
      <c r="CB100" s="4">
        <f>'pdf DetailxSch $$'!CC100</f>
        <v>1346</v>
      </c>
      <c r="CC100" s="4">
        <f>'pdf DetailxSch $$'!CD100</f>
        <v>4680</v>
      </c>
      <c r="CF100" s="4">
        <f>'pdf DetailxSch $$'!CG100</f>
        <v>0</v>
      </c>
      <c r="CG100" s="4">
        <f>'pdf DetailxSch $$'!CH100</f>
        <v>0</v>
      </c>
      <c r="CJ100" s="4">
        <f>'pdf DetailxSch $$'!CK100</f>
        <v>0</v>
      </c>
      <c r="CK100" s="4">
        <f>'pdf DetailxSch $$'!CL100</f>
        <v>0</v>
      </c>
      <c r="CL100" s="4">
        <f>'pdf DetailxSch $$'!CM100</f>
        <v>23400</v>
      </c>
      <c r="CM100" s="4">
        <f>'pdf DetailxSch $$'!CN100</f>
        <v>63886</v>
      </c>
      <c r="CN100" s="4">
        <f>'pdf DetailxSch $$'!CO100</f>
        <v>3949</v>
      </c>
      <c r="CO100" s="4">
        <f>'pdf DetailxSch $$'!CP100</f>
        <v>0</v>
      </c>
      <c r="CP100" s="4">
        <f>'pdf DetailxSch $$'!CQ100</f>
        <v>0</v>
      </c>
      <c r="CQ100" s="4">
        <f>'pdf DetailxSch $$'!CR100</f>
        <v>0</v>
      </c>
      <c r="CR100" s="4">
        <f>'pdf DetailxSch $$'!CS100</f>
        <v>0</v>
      </c>
      <c r="CT100" s="4">
        <f>'pdf DetailxSch $$'!CU100</f>
        <v>12650</v>
      </c>
      <c r="CU100" s="4">
        <f>'pdf DetailxSch $$'!CV100</f>
        <v>0</v>
      </c>
      <c r="CV100" s="4">
        <f>'pdf DetailxSch $$'!CW100</f>
        <v>379075</v>
      </c>
      <c r="CW100" s="4">
        <f>'pdf DetailxSch $$'!CX100</f>
        <v>112569</v>
      </c>
      <c r="CY100" s="4">
        <f>'pdf DetailxSch $$'!CZ100</f>
        <v>0</v>
      </c>
      <c r="CZ100" s="4">
        <f>'pdf DetailxSch $$'!DA100</f>
        <v>0</v>
      </c>
      <c r="DA100" s="4">
        <f>'pdf DetailxSch $$'!DB100</f>
        <v>0</v>
      </c>
      <c r="DB100" s="4">
        <f>'pdf DetailxSch $$'!DC100</f>
        <v>0</v>
      </c>
      <c r="DD100" s="4">
        <f>'pdf DetailxSch $$'!DE100</f>
        <v>112574</v>
      </c>
      <c r="DE100" s="52">
        <v>52</v>
      </c>
      <c r="DG100" s="82">
        <f>VLOOKUP(A100,'[2]FY21 FTE'!$A$2:$DT$118,124,FALSE)</f>
        <v>53</v>
      </c>
      <c r="DH100" s="83">
        <f t="shared" si="1"/>
        <v>-1</v>
      </c>
      <c r="DI100" s="13"/>
    </row>
    <row r="101" spans="1:113" x14ac:dyDescent="0.2">
      <c r="A101" s="7">
        <v>427</v>
      </c>
      <c r="B101" t="s">
        <v>117</v>
      </c>
      <c r="C101" t="s">
        <v>355</v>
      </c>
      <c r="D101">
        <v>7</v>
      </c>
      <c r="E101" s="10">
        <v>276</v>
      </c>
      <c r="F101" s="9">
        <v>0.72499999999999998</v>
      </c>
      <c r="G101">
        <v>200</v>
      </c>
      <c r="H101">
        <v>1</v>
      </c>
      <c r="I101">
        <v>1</v>
      </c>
      <c r="J101">
        <v>0.9</v>
      </c>
      <c r="K101">
        <v>1</v>
      </c>
      <c r="M101">
        <v>0.5</v>
      </c>
      <c r="N101">
        <v>1</v>
      </c>
      <c r="S101">
        <v>1</v>
      </c>
      <c r="T101">
        <v>1</v>
      </c>
      <c r="U101">
        <v>3</v>
      </c>
      <c r="V101">
        <v>0.5</v>
      </c>
      <c r="AD101">
        <v>12.5</v>
      </c>
      <c r="AF101">
        <v>1</v>
      </c>
      <c r="AG101">
        <v>1</v>
      </c>
      <c r="AH101">
        <v>11</v>
      </c>
      <c r="AI101">
        <v>6</v>
      </c>
      <c r="AT101" s="4">
        <f>'pdf DetailxSch $$'!AT101</f>
        <v>0</v>
      </c>
      <c r="AU101" s="4">
        <f>'pdf DetailxSch $$'!AV101</f>
        <v>0</v>
      </c>
      <c r="AV101" s="4">
        <f>'pdf DetailxSch $$'!AW101</f>
        <v>123160</v>
      </c>
      <c r="AW101" s="4">
        <f>'pdf DetailxSch $$'!AX101</f>
        <v>1990</v>
      </c>
      <c r="AX101" s="4">
        <f>'pdf DetailxSch $$'!AY101</f>
        <v>0</v>
      </c>
      <c r="BA101">
        <v>1</v>
      </c>
      <c r="BF101" s="4">
        <f>'pdf DetailxSch $$'!BG101</f>
        <v>0</v>
      </c>
      <c r="BG101" s="4">
        <f>'pdf DetailxSch $$'!BH101</f>
        <v>0</v>
      </c>
      <c r="BH101" s="4">
        <f>'pdf DetailxSch $$'!BI101</f>
        <v>0</v>
      </c>
      <c r="BI101" s="4">
        <f>'pdf DetailxSch $$'!BJ101</f>
        <v>0</v>
      </c>
      <c r="BP101">
        <v>2</v>
      </c>
      <c r="BR101" s="4">
        <f>'pdf DetailxSch $$'!BS101</f>
        <v>23000</v>
      </c>
      <c r="BS101" s="4">
        <f>'pdf DetailxSch $$'!BT101</f>
        <v>0</v>
      </c>
      <c r="BT101" s="4">
        <f>'pdf DetailxSch $$'!BU101</f>
        <v>244046</v>
      </c>
      <c r="BU101" s="4">
        <f>'pdf DetailxSch $$'!BV101</f>
        <v>100000</v>
      </c>
      <c r="BW101" s="4">
        <f>'pdf DetailxSch $$'!BX101</f>
        <v>0</v>
      </c>
      <c r="BX101" s="4">
        <f>'pdf DetailxSch $$'!BY101</f>
        <v>4022</v>
      </c>
      <c r="BY101" s="4">
        <f>'pdf DetailxSch $$'!BZ101</f>
        <v>2539</v>
      </c>
      <c r="BZ101" s="4">
        <f>'pdf DetailxSch $$'!CA101</f>
        <v>2760</v>
      </c>
      <c r="CA101" s="4">
        <f>'pdf DetailxSch $$'!CB101</f>
        <v>2760</v>
      </c>
      <c r="CB101" s="4">
        <f>'pdf DetailxSch $$'!CC101</f>
        <v>3174</v>
      </c>
      <c r="CC101" s="4">
        <f>'pdf DetailxSch $$'!CD101</f>
        <v>5520</v>
      </c>
      <c r="CF101" s="4">
        <f>'pdf DetailxSch $$'!CG101</f>
        <v>0</v>
      </c>
      <c r="CG101" s="4">
        <f>'pdf DetailxSch $$'!CH101</f>
        <v>0</v>
      </c>
      <c r="CJ101" s="4">
        <f>'pdf DetailxSch $$'!CK101</f>
        <v>0</v>
      </c>
      <c r="CK101" s="4">
        <f>'pdf DetailxSch $$'!CL101</f>
        <v>0</v>
      </c>
      <c r="CL101" s="4">
        <f>'pdf DetailxSch $$'!CM101</f>
        <v>27600</v>
      </c>
      <c r="CM101" s="4">
        <f>'pdf DetailxSch $$'!CN101</f>
        <v>74937</v>
      </c>
      <c r="CN101" s="4">
        <f>'pdf DetailxSch $$'!CO101</f>
        <v>5251</v>
      </c>
      <c r="CO101" s="4">
        <f>'pdf DetailxSch $$'!CP101</f>
        <v>0</v>
      </c>
      <c r="CP101" s="4">
        <f>'pdf DetailxSch $$'!CQ101</f>
        <v>0</v>
      </c>
      <c r="CQ101" s="4">
        <f>'pdf DetailxSch $$'!CR101</f>
        <v>0</v>
      </c>
      <c r="CR101" s="4">
        <f>'pdf DetailxSch $$'!CS101</f>
        <v>0</v>
      </c>
      <c r="CT101" s="4">
        <f>'pdf DetailxSch $$'!CU101</f>
        <v>51750</v>
      </c>
      <c r="CU101" s="4">
        <f>'pdf DetailxSch $$'!CV101</f>
        <v>0</v>
      </c>
      <c r="CV101" s="4">
        <f>'pdf DetailxSch $$'!CW101</f>
        <v>80620</v>
      </c>
      <c r="CW101" s="4">
        <f>'pdf DetailxSch $$'!CX101</f>
        <v>112569</v>
      </c>
      <c r="CY101" s="4">
        <f>'pdf DetailxSch $$'!CZ101</f>
        <v>0</v>
      </c>
      <c r="CZ101" s="4">
        <f>'pdf DetailxSch $$'!DA101</f>
        <v>0</v>
      </c>
      <c r="DA101" s="4">
        <f>'pdf DetailxSch $$'!DB101</f>
        <v>0</v>
      </c>
      <c r="DB101" s="4">
        <f>'pdf DetailxSch $$'!DC101</f>
        <v>0</v>
      </c>
      <c r="DD101" s="4">
        <f>'pdf DetailxSch $$'!DE101</f>
        <v>173861</v>
      </c>
      <c r="DE101" s="52">
        <v>45.4</v>
      </c>
      <c r="DG101" s="82">
        <f>VLOOKUP(A101,'[2]FY21 FTE'!$A$2:$DT$118,124,FALSE)</f>
        <v>45.163636363636364</v>
      </c>
      <c r="DH101" s="83">
        <f t="shared" si="1"/>
        <v>0.23636363636363455</v>
      </c>
    </row>
    <row r="102" spans="1:113" x14ac:dyDescent="0.2">
      <c r="A102" s="7">
        <v>319</v>
      </c>
      <c r="B102" t="s">
        <v>118</v>
      </c>
      <c r="C102" t="s">
        <v>351</v>
      </c>
      <c r="D102">
        <v>8</v>
      </c>
      <c r="E102" s="10">
        <v>390</v>
      </c>
      <c r="F102" s="9">
        <v>0.90500000000000003</v>
      </c>
      <c r="G102">
        <v>353</v>
      </c>
      <c r="H102">
        <v>1</v>
      </c>
      <c r="I102">
        <v>1</v>
      </c>
      <c r="J102">
        <v>1</v>
      </c>
      <c r="M102">
        <v>1</v>
      </c>
      <c r="N102">
        <v>1</v>
      </c>
      <c r="S102">
        <v>1</v>
      </c>
      <c r="T102">
        <v>1</v>
      </c>
      <c r="U102">
        <v>2</v>
      </c>
      <c r="V102">
        <v>1</v>
      </c>
      <c r="W102">
        <v>3</v>
      </c>
      <c r="Y102">
        <v>2</v>
      </c>
      <c r="AA102">
        <v>3</v>
      </c>
      <c r="AB102">
        <v>5</v>
      </c>
      <c r="AC102">
        <v>3</v>
      </c>
      <c r="AD102">
        <v>17</v>
      </c>
      <c r="AF102">
        <v>1</v>
      </c>
      <c r="AG102">
        <v>2</v>
      </c>
      <c r="AH102">
        <v>7</v>
      </c>
      <c r="AI102">
        <v>4</v>
      </c>
      <c r="AM102">
        <v>0.09</v>
      </c>
      <c r="AQ102">
        <v>7</v>
      </c>
      <c r="AR102">
        <v>7</v>
      </c>
      <c r="AS102">
        <v>1</v>
      </c>
      <c r="AT102" s="4">
        <f>'pdf DetailxSch $$'!AT102</f>
        <v>0</v>
      </c>
      <c r="AU102" s="4">
        <f>'pdf DetailxSch $$'!AV102</f>
        <v>0</v>
      </c>
      <c r="AV102" s="4">
        <f>'pdf DetailxSch $$'!AW102</f>
        <v>174027</v>
      </c>
      <c r="AW102" s="4">
        <f>'pdf DetailxSch $$'!AX102</f>
        <v>2812</v>
      </c>
      <c r="AX102" s="4">
        <f>'pdf DetailxSch $$'!AY102</f>
        <v>0</v>
      </c>
      <c r="BC102">
        <v>1</v>
      </c>
      <c r="BF102" s="4">
        <f>'pdf DetailxSch $$'!BG102</f>
        <v>0</v>
      </c>
      <c r="BG102" s="4">
        <f>'pdf DetailxSch $$'!BH102</f>
        <v>0</v>
      </c>
      <c r="BH102" s="4">
        <f>'pdf DetailxSch $$'!BI102</f>
        <v>0</v>
      </c>
      <c r="BI102" s="4">
        <f>'pdf DetailxSch $$'!BJ102</f>
        <v>0</v>
      </c>
      <c r="BR102" s="4">
        <f>'pdf DetailxSch $$'!BS102</f>
        <v>0</v>
      </c>
      <c r="BS102" s="4">
        <f>'pdf DetailxSch $$'!BT102</f>
        <v>0</v>
      </c>
      <c r="BT102" s="4">
        <f>'pdf DetailxSch $$'!BU102</f>
        <v>111844</v>
      </c>
      <c r="BU102" s="4">
        <f>'pdf DetailxSch $$'!BV102</f>
        <v>0</v>
      </c>
      <c r="BW102" s="4">
        <f>'pdf DetailxSch $$'!BX102</f>
        <v>0</v>
      </c>
      <c r="BX102" s="4">
        <f>'pdf DetailxSch $$'!BY102</f>
        <v>14172</v>
      </c>
      <c r="BY102" s="4">
        <f>'pdf DetailxSch $$'!BZ102</f>
        <v>2243</v>
      </c>
      <c r="BZ102" s="4">
        <f>'pdf DetailxSch $$'!CA102</f>
        <v>1950</v>
      </c>
      <c r="CA102" s="4">
        <f>'pdf DetailxSch $$'!CB102</f>
        <v>1950</v>
      </c>
      <c r="CB102" s="4">
        <f>'pdf DetailxSch $$'!CC102</f>
        <v>2243</v>
      </c>
      <c r="CC102" s="4">
        <f>'pdf DetailxSch $$'!CD102</f>
        <v>7800</v>
      </c>
      <c r="CF102" s="4">
        <f>'pdf DetailxSch $$'!CG102</f>
        <v>0</v>
      </c>
      <c r="CG102" s="4">
        <f>'pdf DetailxSch $$'!CH102</f>
        <v>0</v>
      </c>
      <c r="CJ102" s="4">
        <f>'pdf DetailxSch $$'!CK102</f>
        <v>0</v>
      </c>
      <c r="CK102" s="4">
        <f>'pdf DetailxSch $$'!CL102</f>
        <v>0</v>
      </c>
      <c r="CL102" s="4">
        <f>'pdf DetailxSch $$'!CM102</f>
        <v>39000</v>
      </c>
      <c r="CM102" s="4">
        <f>'pdf DetailxSch $$'!CN102</f>
        <v>86542</v>
      </c>
      <c r="CN102" s="4">
        <f>'pdf DetailxSch $$'!CO102</f>
        <v>5245</v>
      </c>
      <c r="CO102" s="4">
        <f>'pdf DetailxSch $$'!CP102</f>
        <v>0</v>
      </c>
      <c r="CP102" s="4">
        <f>'pdf DetailxSch $$'!CQ102</f>
        <v>0</v>
      </c>
      <c r="CQ102" s="4">
        <f>'pdf DetailxSch $$'!CR102</f>
        <v>0</v>
      </c>
      <c r="CR102" s="4">
        <f>'pdf DetailxSch $$'!CS102</f>
        <v>0</v>
      </c>
      <c r="CT102" s="4">
        <f>'pdf DetailxSch $$'!CU102</f>
        <v>46125</v>
      </c>
      <c r="CU102" s="4">
        <f>'pdf DetailxSch $$'!CV102</f>
        <v>0</v>
      </c>
      <c r="CV102" s="4">
        <f>'pdf DetailxSch $$'!CW102</f>
        <v>205137</v>
      </c>
      <c r="CW102" s="4">
        <f>'pdf DetailxSch $$'!CX102</f>
        <v>156529</v>
      </c>
      <c r="CY102" s="4">
        <f>'pdf DetailxSch $$'!CZ102</f>
        <v>0</v>
      </c>
      <c r="CZ102" s="4">
        <f>'pdf DetailxSch $$'!DA102</f>
        <v>0</v>
      </c>
      <c r="DA102" s="4">
        <f>'pdf DetailxSch $$'!DB102</f>
        <v>0</v>
      </c>
      <c r="DB102" s="4">
        <f>'pdf DetailxSch $$'!DC102</f>
        <v>0</v>
      </c>
      <c r="DD102" s="4">
        <f>'pdf DetailxSch $$'!DE102</f>
        <v>156640</v>
      </c>
      <c r="DE102" s="52">
        <v>73.09</v>
      </c>
      <c r="DG102" s="82">
        <f>VLOOKUP(A102,'[2]FY21 FTE'!$A$2:$DT$118,124,FALSE)</f>
        <v>70.790909090909111</v>
      </c>
      <c r="DH102" s="83">
        <f t="shared" si="1"/>
        <v>2.2990909090908929</v>
      </c>
    </row>
    <row r="103" spans="1:113" x14ac:dyDescent="0.2">
      <c r="A103" s="7">
        <v>1142</v>
      </c>
      <c r="B103" t="s">
        <v>329</v>
      </c>
      <c r="C103" t="s">
        <v>351</v>
      </c>
      <c r="D103">
        <v>2</v>
      </c>
      <c r="E103" s="10">
        <v>82</v>
      </c>
      <c r="F103" s="9">
        <v>0.19500000000000001</v>
      </c>
      <c r="G103">
        <v>16</v>
      </c>
      <c r="H103">
        <v>1</v>
      </c>
      <c r="I103">
        <v>1</v>
      </c>
      <c r="M103">
        <v>0.5</v>
      </c>
      <c r="N103">
        <v>1</v>
      </c>
      <c r="S103">
        <v>1</v>
      </c>
      <c r="T103">
        <v>1</v>
      </c>
      <c r="U103">
        <v>1</v>
      </c>
      <c r="V103">
        <v>0.5</v>
      </c>
      <c r="W103">
        <v>3</v>
      </c>
      <c r="Y103">
        <v>3</v>
      </c>
      <c r="AA103">
        <v>2</v>
      </c>
      <c r="AB103">
        <v>5</v>
      </c>
      <c r="AF103">
        <v>1</v>
      </c>
      <c r="AG103">
        <v>1</v>
      </c>
      <c r="AH103">
        <v>5</v>
      </c>
      <c r="AI103">
        <v>5</v>
      </c>
      <c r="AM103">
        <v>0.18</v>
      </c>
      <c r="AQ103">
        <v>2</v>
      </c>
      <c r="AR103">
        <v>2</v>
      </c>
      <c r="AS103">
        <v>1</v>
      </c>
      <c r="AT103" s="4">
        <f>'pdf DetailxSch $$'!AT103</f>
        <v>0</v>
      </c>
      <c r="AU103" s="4">
        <f>'pdf DetailxSch $$'!AV103</f>
        <v>0</v>
      </c>
      <c r="AV103" s="4">
        <f>'pdf DetailxSch $$'!AW103</f>
        <v>3989</v>
      </c>
      <c r="AW103" s="4">
        <f>'pdf DetailxSch $$'!AX103</f>
        <v>64</v>
      </c>
      <c r="AX103" s="4">
        <f>'pdf DetailxSch $$'!AY103</f>
        <v>0</v>
      </c>
      <c r="BF103" s="4">
        <f>'pdf DetailxSch $$'!BG103</f>
        <v>0</v>
      </c>
      <c r="BG103" s="4">
        <f>'pdf DetailxSch $$'!BH103</f>
        <v>0</v>
      </c>
      <c r="BH103" s="4">
        <f>'pdf DetailxSch $$'!BI103</f>
        <v>0</v>
      </c>
      <c r="BI103" s="4">
        <f>'pdf DetailxSch $$'!BJ103</f>
        <v>0</v>
      </c>
      <c r="BR103" s="4">
        <f>'pdf DetailxSch $$'!BS103</f>
        <v>0</v>
      </c>
      <c r="BS103" s="4">
        <f>'pdf DetailxSch $$'!BT103</f>
        <v>0</v>
      </c>
      <c r="BT103" s="4">
        <f>'pdf DetailxSch $$'!BU103</f>
        <v>55922</v>
      </c>
      <c r="BU103" s="4">
        <f>'pdf DetailxSch $$'!BV103</f>
        <v>0</v>
      </c>
      <c r="BW103" s="4">
        <f>'pdf DetailxSch $$'!BX103</f>
        <v>0</v>
      </c>
      <c r="BX103" s="4">
        <f>'pdf DetailxSch $$'!BY103</f>
        <v>0</v>
      </c>
      <c r="BY103" s="4">
        <f>'pdf DetailxSch $$'!BZ103</f>
        <v>615</v>
      </c>
      <c r="BZ103" s="4">
        <f>'pdf DetailxSch $$'!CA103</f>
        <v>535</v>
      </c>
      <c r="CA103" s="4">
        <f>'pdf DetailxSch $$'!CB103</f>
        <v>535</v>
      </c>
      <c r="CB103" s="4">
        <f>'pdf DetailxSch $$'!CC103</f>
        <v>615</v>
      </c>
      <c r="CC103" s="4">
        <f>'pdf DetailxSch $$'!CD103</f>
        <v>2140</v>
      </c>
      <c r="CF103" s="4">
        <f>'pdf DetailxSch $$'!CG103</f>
        <v>0</v>
      </c>
      <c r="CG103" s="4">
        <f>'pdf DetailxSch $$'!CH103</f>
        <v>0</v>
      </c>
      <c r="CJ103" s="4">
        <f>'pdf DetailxSch $$'!CK103</f>
        <v>0</v>
      </c>
      <c r="CK103" s="4">
        <f>'pdf DetailxSch $$'!CL103</f>
        <v>0</v>
      </c>
      <c r="CL103" s="4">
        <f>'pdf DetailxSch $$'!CM103</f>
        <v>8200</v>
      </c>
      <c r="CM103" s="4">
        <f>'pdf DetailxSch $$'!CN103</f>
        <v>44280</v>
      </c>
      <c r="CN103" s="4">
        <f>'pdf DetailxSch $$'!CO103</f>
        <v>3251</v>
      </c>
      <c r="CO103" s="4">
        <f>'pdf DetailxSch $$'!CP103</f>
        <v>0</v>
      </c>
      <c r="CP103" s="4">
        <f>'pdf DetailxSch $$'!CQ103</f>
        <v>0</v>
      </c>
      <c r="CQ103" s="4">
        <f>'pdf DetailxSch $$'!CR103</f>
        <v>0</v>
      </c>
      <c r="CR103" s="4">
        <f>'pdf DetailxSch $$'!CS103</f>
        <v>0</v>
      </c>
      <c r="CT103" s="4">
        <f>'pdf DetailxSch $$'!CU103</f>
        <v>6128</v>
      </c>
      <c r="CU103" s="4">
        <f>'pdf DetailxSch $$'!CV103</f>
        <v>0</v>
      </c>
      <c r="CV103" s="4">
        <f>'pdf DetailxSch $$'!CW103</f>
        <v>0</v>
      </c>
      <c r="CW103" s="4">
        <f>'pdf DetailxSch $$'!CX103</f>
        <v>0</v>
      </c>
      <c r="CY103" s="4">
        <f>'pdf DetailxSch $$'!CZ103</f>
        <v>0</v>
      </c>
      <c r="CZ103" s="4">
        <f>'pdf DetailxSch $$'!DA103</f>
        <v>0</v>
      </c>
      <c r="DA103" s="4">
        <f>'pdf DetailxSch $$'!DB103</f>
        <v>0</v>
      </c>
      <c r="DB103" s="4">
        <f>'pdf DetailxSch $$'!DC103</f>
        <v>0</v>
      </c>
      <c r="DD103" s="4">
        <f>'pdf DetailxSch $$'!DE103</f>
        <v>210</v>
      </c>
      <c r="DE103" s="52">
        <v>37.18</v>
      </c>
      <c r="DG103" s="82">
        <f>VLOOKUP(A103,'[2]FY21 FTE'!$A$2:$DT$118,124,FALSE)</f>
        <v>32.36363636363636</v>
      </c>
      <c r="DH103" s="83">
        <f t="shared" si="1"/>
        <v>4.81636363636364</v>
      </c>
    </row>
    <row r="104" spans="1:113" x14ac:dyDescent="0.2">
      <c r="A104" s="7">
        <v>321</v>
      </c>
      <c r="B104" t="s">
        <v>119</v>
      </c>
      <c r="C104" t="s">
        <v>351</v>
      </c>
      <c r="D104">
        <v>3</v>
      </c>
      <c r="E104" s="10">
        <v>453</v>
      </c>
      <c r="F104" s="9">
        <v>9.2999999999999999E-2</v>
      </c>
      <c r="G104">
        <v>42</v>
      </c>
      <c r="H104">
        <v>1</v>
      </c>
      <c r="I104">
        <v>1</v>
      </c>
      <c r="J104">
        <v>1.1000000000000001</v>
      </c>
      <c r="M104">
        <v>1</v>
      </c>
      <c r="N104">
        <v>1</v>
      </c>
      <c r="O104">
        <v>1.1000000000000001</v>
      </c>
      <c r="S104">
        <v>1</v>
      </c>
      <c r="T104">
        <v>1</v>
      </c>
      <c r="U104">
        <v>2</v>
      </c>
      <c r="V104">
        <v>1</v>
      </c>
      <c r="W104">
        <v>4.5</v>
      </c>
      <c r="AA104">
        <v>1</v>
      </c>
      <c r="AB104">
        <v>1</v>
      </c>
      <c r="AC104">
        <v>4</v>
      </c>
      <c r="AD104">
        <v>23</v>
      </c>
      <c r="AF104">
        <v>1</v>
      </c>
      <c r="AG104">
        <v>1</v>
      </c>
      <c r="AH104">
        <v>3</v>
      </c>
      <c r="AL104">
        <v>5</v>
      </c>
      <c r="AO104">
        <v>1</v>
      </c>
      <c r="AT104" s="4">
        <f>'pdf DetailxSch $$'!AT104</f>
        <v>0</v>
      </c>
      <c r="AU104" s="4">
        <f>'pdf DetailxSch $$'!AV104</f>
        <v>0</v>
      </c>
      <c r="AV104" s="4">
        <f>'pdf DetailxSch $$'!AW104</f>
        <v>0</v>
      </c>
      <c r="AW104" s="4">
        <f>'pdf DetailxSch $$'!AX104</f>
        <v>0</v>
      </c>
      <c r="AX104" s="4">
        <f>'pdf DetailxSch $$'!AY104</f>
        <v>11325</v>
      </c>
      <c r="BF104" s="4">
        <f>'pdf DetailxSch $$'!BG104</f>
        <v>0</v>
      </c>
      <c r="BG104" s="4">
        <f>'pdf DetailxSch $$'!BH104</f>
        <v>0</v>
      </c>
      <c r="BH104" s="4">
        <f>'pdf DetailxSch $$'!BI104</f>
        <v>0</v>
      </c>
      <c r="BI104" s="4">
        <f>'pdf DetailxSch $$'!BJ104</f>
        <v>0</v>
      </c>
      <c r="BR104" s="4">
        <f>'pdf DetailxSch $$'!BS104</f>
        <v>0</v>
      </c>
      <c r="BS104" s="4">
        <f>'pdf DetailxSch $$'!BT104</f>
        <v>0</v>
      </c>
      <c r="BT104" s="4">
        <f>'pdf DetailxSch $$'!BU104</f>
        <v>111844</v>
      </c>
      <c r="BU104" s="4">
        <f>'pdf DetailxSch $$'!BV104</f>
        <v>0</v>
      </c>
      <c r="BW104" s="4">
        <f>'pdf DetailxSch $$'!BX104</f>
        <v>0</v>
      </c>
      <c r="BX104" s="4">
        <f>'pdf DetailxSch $$'!BY104</f>
        <v>0</v>
      </c>
      <c r="BY104" s="4">
        <f>'pdf DetailxSch $$'!BZ104</f>
        <v>2605</v>
      </c>
      <c r="BZ104" s="4">
        <f>'pdf DetailxSch $$'!CA104</f>
        <v>2265</v>
      </c>
      <c r="CA104" s="4">
        <f>'pdf DetailxSch $$'!CB104</f>
        <v>2265</v>
      </c>
      <c r="CB104" s="4">
        <f>'pdf DetailxSch $$'!CC104</f>
        <v>2605</v>
      </c>
      <c r="CC104" s="4">
        <f>'pdf DetailxSch $$'!CD104</f>
        <v>9060</v>
      </c>
      <c r="CF104" s="4">
        <f>'pdf DetailxSch $$'!CG104</f>
        <v>0</v>
      </c>
      <c r="CG104" s="4">
        <f>'pdf DetailxSch $$'!CH104</f>
        <v>0</v>
      </c>
      <c r="CJ104" s="4">
        <f>'pdf DetailxSch $$'!CK104</f>
        <v>0</v>
      </c>
      <c r="CK104" s="4">
        <f>'pdf DetailxSch $$'!CL104</f>
        <v>0</v>
      </c>
      <c r="CL104" s="4">
        <f>'pdf DetailxSch $$'!CM104</f>
        <v>45300</v>
      </c>
      <c r="CM104" s="4">
        <f>'pdf DetailxSch $$'!CN104</f>
        <v>91457</v>
      </c>
      <c r="CN104" s="4">
        <f>'pdf DetailxSch $$'!CO104</f>
        <v>5477</v>
      </c>
      <c r="CO104" s="4">
        <f>'pdf DetailxSch $$'!CP104</f>
        <v>0</v>
      </c>
      <c r="CP104" s="4">
        <f>'pdf DetailxSch $$'!CQ104</f>
        <v>0</v>
      </c>
      <c r="CQ104" s="4">
        <f>'pdf DetailxSch $$'!CR104</f>
        <v>0</v>
      </c>
      <c r="CR104" s="4">
        <f>'pdf DetailxSch $$'!CS104</f>
        <v>0</v>
      </c>
      <c r="CT104" s="4">
        <f>'pdf DetailxSch $$'!CU104</f>
        <v>3500</v>
      </c>
      <c r="CU104" s="4">
        <f>'pdf DetailxSch $$'!CV104</f>
        <v>0</v>
      </c>
      <c r="CV104" s="4">
        <f>'pdf DetailxSch $$'!CW104</f>
        <v>0</v>
      </c>
      <c r="CW104" s="4">
        <f>'pdf DetailxSch $$'!CX104</f>
        <v>0</v>
      </c>
      <c r="CY104" s="4">
        <f>'pdf DetailxSch $$'!CZ104</f>
        <v>0</v>
      </c>
      <c r="CZ104" s="4">
        <f>'pdf DetailxSch $$'!DA104</f>
        <v>0</v>
      </c>
      <c r="DA104" s="4">
        <f>'pdf DetailxSch $$'!DB104</f>
        <v>0</v>
      </c>
      <c r="DB104" s="4">
        <f>'pdf DetailxSch $$'!DC104</f>
        <v>0</v>
      </c>
      <c r="DD104" s="4">
        <f>'pdf DetailxSch $$'!DE104</f>
        <v>10</v>
      </c>
      <c r="DE104" s="52">
        <v>55.7</v>
      </c>
      <c r="DG104" s="82">
        <f>VLOOKUP(A104,'[2]FY21 FTE'!$A$2:$DT$118,124,FALSE)</f>
        <v>56.600000000000009</v>
      </c>
      <c r="DH104" s="83">
        <f t="shared" si="1"/>
        <v>-0.90000000000000568</v>
      </c>
    </row>
    <row r="105" spans="1:113" x14ac:dyDescent="0.2">
      <c r="A105" s="7">
        <v>428</v>
      </c>
      <c r="B105" t="s">
        <v>120</v>
      </c>
      <c r="C105" t="s">
        <v>355</v>
      </c>
      <c r="D105">
        <v>6</v>
      </c>
      <c r="E105" s="10">
        <v>507</v>
      </c>
      <c r="F105" s="9">
        <v>0.33500000000000002</v>
      </c>
      <c r="G105">
        <v>170</v>
      </c>
      <c r="H105">
        <v>1</v>
      </c>
      <c r="I105">
        <v>1</v>
      </c>
      <c r="J105">
        <v>1.7</v>
      </c>
      <c r="K105">
        <v>1.3</v>
      </c>
      <c r="M105">
        <v>1</v>
      </c>
      <c r="N105">
        <v>1</v>
      </c>
      <c r="O105">
        <v>1.3</v>
      </c>
      <c r="S105">
        <v>1</v>
      </c>
      <c r="T105">
        <v>1</v>
      </c>
      <c r="U105">
        <v>4</v>
      </c>
      <c r="V105">
        <v>1</v>
      </c>
      <c r="AD105">
        <v>23</v>
      </c>
      <c r="AF105">
        <v>1</v>
      </c>
      <c r="AG105">
        <v>2</v>
      </c>
      <c r="AH105">
        <v>9</v>
      </c>
      <c r="AI105">
        <v>3</v>
      </c>
      <c r="AM105">
        <v>0.36</v>
      </c>
      <c r="AT105" s="4">
        <f>'pdf DetailxSch $$'!AT105</f>
        <v>0</v>
      </c>
      <c r="AU105" s="4">
        <f>'pdf DetailxSch $$'!AV105</f>
        <v>0</v>
      </c>
      <c r="AV105" s="4">
        <f>'pdf DetailxSch $$'!AW105</f>
        <v>90689</v>
      </c>
      <c r="AW105" s="4">
        <f>'pdf DetailxSch $$'!AX105</f>
        <v>1465</v>
      </c>
      <c r="AX105" s="4">
        <f>'pdf DetailxSch $$'!AY105</f>
        <v>0</v>
      </c>
      <c r="AZ105">
        <v>1</v>
      </c>
      <c r="BA105">
        <v>1</v>
      </c>
      <c r="BF105" s="4">
        <f>'pdf DetailxSch $$'!BG105</f>
        <v>0</v>
      </c>
      <c r="BG105" s="4">
        <f>'pdf DetailxSch $$'!BH105</f>
        <v>0</v>
      </c>
      <c r="BH105" s="4">
        <f>'pdf DetailxSch $$'!BI105</f>
        <v>0</v>
      </c>
      <c r="BI105" s="4">
        <f>'pdf DetailxSch $$'!BJ105</f>
        <v>0</v>
      </c>
      <c r="BP105">
        <v>3</v>
      </c>
      <c r="BR105" s="4">
        <f>'pdf DetailxSch $$'!BS105</f>
        <v>23000</v>
      </c>
      <c r="BS105" s="4">
        <f>'pdf DetailxSch $$'!BT105</f>
        <v>0</v>
      </c>
      <c r="BT105" s="4">
        <f>'pdf DetailxSch $$'!BU105</f>
        <v>244046</v>
      </c>
      <c r="BU105" s="4">
        <f>'pdf DetailxSch $$'!BV105</f>
        <v>100000</v>
      </c>
      <c r="BW105" s="4">
        <f>'pdf DetailxSch $$'!BX105</f>
        <v>0</v>
      </c>
      <c r="BX105" s="4">
        <f>'pdf DetailxSch $$'!BY105</f>
        <v>3405</v>
      </c>
      <c r="BY105" s="4">
        <f>'pdf DetailxSch $$'!BZ105</f>
        <v>4664</v>
      </c>
      <c r="BZ105" s="4">
        <f>'pdf DetailxSch $$'!CA105</f>
        <v>5070</v>
      </c>
      <c r="CA105" s="4">
        <f>'pdf DetailxSch $$'!CB105</f>
        <v>5070</v>
      </c>
      <c r="CB105" s="4">
        <f>'pdf DetailxSch $$'!CC105</f>
        <v>5831</v>
      </c>
      <c r="CC105" s="4">
        <f>'pdf DetailxSch $$'!CD105</f>
        <v>10140</v>
      </c>
      <c r="CF105" s="4">
        <f>'pdf DetailxSch $$'!CG105</f>
        <v>0</v>
      </c>
      <c r="CG105" s="4">
        <f>'pdf DetailxSch $$'!CH105</f>
        <v>0</v>
      </c>
      <c r="CJ105" s="4">
        <f>'pdf DetailxSch $$'!CK105</f>
        <v>0</v>
      </c>
      <c r="CK105" s="4">
        <f>'pdf DetailxSch $$'!CL105</f>
        <v>0</v>
      </c>
      <c r="CL105" s="4">
        <f>'pdf DetailxSch $$'!CM105</f>
        <v>50700</v>
      </c>
      <c r="CM105" s="4">
        <f>'pdf DetailxSch $$'!CN105</f>
        <v>105228</v>
      </c>
      <c r="CN105" s="4">
        <f>'pdf DetailxSch $$'!CO105</f>
        <v>8422</v>
      </c>
      <c r="CO105" s="4">
        <f>'pdf DetailxSch $$'!CP105</f>
        <v>0</v>
      </c>
      <c r="CP105" s="4">
        <f>'pdf DetailxSch $$'!CQ105</f>
        <v>0</v>
      </c>
      <c r="CQ105" s="4">
        <f>'pdf DetailxSch $$'!CR105</f>
        <v>0</v>
      </c>
      <c r="CR105" s="4">
        <f>'pdf DetailxSch $$'!CS105</f>
        <v>0</v>
      </c>
      <c r="CT105" s="4">
        <f>'pdf DetailxSch $$'!CU105</f>
        <v>18000</v>
      </c>
      <c r="CU105" s="4">
        <f>'pdf DetailxSch $$'!CV105</f>
        <v>0</v>
      </c>
      <c r="CV105" s="4">
        <f>'pdf DetailxSch $$'!CW105</f>
        <v>0</v>
      </c>
      <c r="CW105" s="4">
        <f>'pdf DetailxSch $$'!CX105</f>
        <v>0</v>
      </c>
      <c r="CY105" s="4">
        <f>'pdf DetailxSch $$'!CZ105</f>
        <v>0</v>
      </c>
      <c r="CZ105" s="4">
        <f>'pdf DetailxSch $$'!DA105</f>
        <v>0</v>
      </c>
      <c r="DA105" s="4">
        <f>'pdf DetailxSch $$'!DB105</f>
        <v>0</v>
      </c>
      <c r="DB105" s="4">
        <f>'pdf DetailxSch $$'!DC105</f>
        <v>0</v>
      </c>
      <c r="DD105" s="4">
        <f>'pdf DetailxSch $$'!DE105</f>
        <v>343022</v>
      </c>
      <c r="DE105" s="52">
        <v>58.66</v>
      </c>
      <c r="DG105" s="82">
        <f>VLOOKUP(A105,'[2]FY21 FTE'!$A$2:$DT$118,124,FALSE)</f>
        <v>58.418181818181822</v>
      </c>
      <c r="DH105" s="83">
        <f t="shared" si="1"/>
        <v>0.24181818181817505</v>
      </c>
    </row>
    <row r="106" spans="1:113" x14ac:dyDescent="0.2">
      <c r="A106" s="7">
        <v>324</v>
      </c>
      <c r="B106" t="s">
        <v>121</v>
      </c>
      <c r="C106" t="s">
        <v>354</v>
      </c>
      <c r="D106">
        <v>4</v>
      </c>
      <c r="E106" s="10">
        <v>423</v>
      </c>
      <c r="F106" s="9">
        <v>0.40200000000000002</v>
      </c>
      <c r="G106">
        <v>170</v>
      </c>
      <c r="H106">
        <v>1</v>
      </c>
      <c r="I106">
        <v>1</v>
      </c>
      <c r="J106">
        <v>1.1000000000000001</v>
      </c>
      <c r="M106">
        <v>1</v>
      </c>
      <c r="N106">
        <v>1</v>
      </c>
      <c r="O106">
        <v>1.1000000000000001</v>
      </c>
      <c r="S106">
        <v>1</v>
      </c>
      <c r="T106">
        <v>1</v>
      </c>
      <c r="U106">
        <v>3</v>
      </c>
      <c r="V106">
        <v>1</v>
      </c>
      <c r="W106">
        <v>4.5</v>
      </c>
      <c r="Y106">
        <v>2</v>
      </c>
      <c r="Z106">
        <v>2</v>
      </c>
      <c r="AA106">
        <v>2</v>
      </c>
      <c r="AB106">
        <v>6</v>
      </c>
      <c r="AC106">
        <v>3</v>
      </c>
      <c r="AD106">
        <v>17</v>
      </c>
      <c r="AF106">
        <v>1</v>
      </c>
      <c r="AG106">
        <v>2</v>
      </c>
      <c r="AH106">
        <v>8</v>
      </c>
      <c r="AI106">
        <v>8</v>
      </c>
      <c r="AK106">
        <v>1</v>
      </c>
      <c r="AL106">
        <v>8</v>
      </c>
      <c r="AO106">
        <v>1</v>
      </c>
      <c r="AQ106">
        <v>11</v>
      </c>
      <c r="AR106">
        <v>11</v>
      </c>
      <c r="AT106" s="4">
        <f>'pdf DetailxSch $$'!AT106</f>
        <v>0</v>
      </c>
      <c r="AU106" s="4">
        <f>'pdf DetailxSch $$'!AV106</f>
        <v>0</v>
      </c>
      <c r="AV106" s="4">
        <f>'pdf DetailxSch $$'!AW106</f>
        <v>188754</v>
      </c>
      <c r="AW106" s="4">
        <f>'pdf DetailxSch $$'!AX106</f>
        <v>3050</v>
      </c>
      <c r="AX106" s="4">
        <f>'pdf DetailxSch $$'!AY106</f>
        <v>0</v>
      </c>
      <c r="BF106" s="4">
        <f>'pdf DetailxSch $$'!BG106</f>
        <v>0</v>
      </c>
      <c r="BG106" s="4">
        <f>'pdf DetailxSch $$'!BH106</f>
        <v>0</v>
      </c>
      <c r="BH106" s="4">
        <f>'pdf DetailxSch $$'!BI106</f>
        <v>0</v>
      </c>
      <c r="BI106" s="4">
        <f>'pdf DetailxSch $$'!BJ106</f>
        <v>0</v>
      </c>
      <c r="BR106" s="4">
        <f>'pdf DetailxSch $$'!BS106</f>
        <v>0</v>
      </c>
      <c r="BS106" s="4">
        <f>'pdf DetailxSch $$'!BT106</f>
        <v>0</v>
      </c>
      <c r="BT106" s="4">
        <f>'pdf DetailxSch $$'!BU106</f>
        <v>111844</v>
      </c>
      <c r="BU106" s="4">
        <f>'pdf DetailxSch $$'!BV106</f>
        <v>0</v>
      </c>
      <c r="BW106" s="4">
        <f>'pdf DetailxSch $$'!BX106</f>
        <v>0</v>
      </c>
      <c r="BX106" s="4">
        <f>'pdf DetailxSch $$'!BY106</f>
        <v>3400</v>
      </c>
      <c r="BY106" s="4">
        <f>'pdf DetailxSch $$'!BZ106</f>
        <v>2432</v>
      </c>
      <c r="BZ106" s="4">
        <f>'pdf DetailxSch $$'!CA106</f>
        <v>2115</v>
      </c>
      <c r="CA106" s="4">
        <f>'pdf DetailxSch $$'!CB106</f>
        <v>2115</v>
      </c>
      <c r="CB106" s="4">
        <f>'pdf DetailxSch $$'!CC106</f>
        <v>2432</v>
      </c>
      <c r="CC106" s="4">
        <f>'pdf DetailxSch $$'!CD106</f>
        <v>8460</v>
      </c>
      <c r="CF106" s="4">
        <f>'pdf DetailxSch $$'!CG106</f>
        <v>0</v>
      </c>
      <c r="CG106" s="4">
        <f>'pdf DetailxSch $$'!CH106</f>
        <v>0</v>
      </c>
      <c r="CJ106" s="4">
        <f>'pdf DetailxSch $$'!CK106</f>
        <v>0</v>
      </c>
      <c r="CK106" s="4">
        <f>'pdf DetailxSch $$'!CL106</f>
        <v>0</v>
      </c>
      <c r="CL106" s="4">
        <f>'pdf DetailxSch $$'!CM106</f>
        <v>42300</v>
      </c>
      <c r="CM106" s="4">
        <f>'pdf DetailxSch $$'!CN106</f>
        <v>115898</v>
      </c>
      <c r="CN106" s="4">
        <f>'pdf DetailxSch $$'!CO106</f>
        <v>8049</v>
      </c>
      <c r="CO106" s="4">
        <f>'pdf DetailxSch $$'!CP106</f>
        <v>0</v>
      </c>
      <c r="CP106" s="4">
        <f>'pdf DetailxSch $$'!CQ106</f>
        <v>0</v>
      </c>
      <c r="CQ106" s="4">
        <f>'pdf DetailxSch $$'!CR106</f>
        <v>0</v>
      </c>
      <c r="CR106" s="4">
        <f>'pdf DetailxSch $$'!CS106</f>
        <v>0</v>
      </c>
      <c r="CT106" s="4">
        <f>'pdf DetailxSch $$'!CU106</f>
        <v>38675</v>
      </c>
      <c r="CU106" s="4">
        <f>'pdf DetailxSch $$'!CV106</f>
        <v>0</v>
      </c>
      <c r="CV106" s="4">
        <f>'pdf DetailxSch $$'!CW106</f>
        <v>616926</v>
      </c>
      <c r="CW106" s="4">
        <f>'pdf DetailxSch $$'!CX106</f>
        <v>0</v>
      </c>
      <c r="CY106" s="4">
        <f>'pdf DetailxSch $$'!CZ106</f>
        <v>0</v>
      </c>
      <c r="CZ106" s="4">
        <f>'pdf DetailxSch $$'!DA106</f>
        <v>0</v>
      </c>
      <c r="DA106" s="4">
        <f>'pdf DetailxSch $$'!DB106</f>
        <v>0</v>
      </c>
      <c r="DB106" s="4">
        <f>'pdf DetailxSch $$'!DC106</f>
        <v>0</v>
      </c>
      <c r="DD106" s="4">
        <f>'pdf DetailxSch $$'!DE106</f>
        <v>11</v>
      </c>
      <c r="DE106" s="52">
        <v>99.7</v>
      </c>
      <c r="DG106" s="82">
        <f>VLOOKUP(A106,'[2]FY21 FTE'!$A$2:$DT$118,124,FALSE)</f>
        <v>99.100000000000009</v>
      </c>
      <c r="DH106" s="83">
        <f t="shared" si="1"/>
        <v>0.59999999999999432</v>
      </c>
    </row>
    <row r="107" spans="1:113" x14ac:dyDescent="0.2">
      <c r="A107" s="7">
        <v>325</v>
      </c>
      <c r="B107" t="s">
        <v>122</v>
      </c>
      <c r="C107" t="s">
        <v>351</v>
      </c>
      <c r="D107">
        <v>7</v>
      </c>
      <c r="E107" s="10">
        <v>318</v>
      </c>
      <c r="F107" s="9">
        <v>0.82099999999999995</v>
      </c>
      <c r="G107">
        <v>261</v>
      </c>
      <c r="H107">
        <v>1</v>
      </c>
      <c r="I107">
        <v>1</v>
      </c>
      <c r="J107">
        <v>0.8</v>
      </c>
      <c r="M107">
        <v>1</v>
      </c>
      <c r="N107">
        <v>1</v>
      </c>
      <c r="S107">
        <v>1</v>
      </c>
      <c r="T107">
        <v>1</v>
      </c>
      <c r="U107">
        <v>2</v>
      </c>
      <c r="V107">
        <v>1</v>
      </c>
      <c r="W107">
        <v>3</v>
      </c>
      <c r="Y107">
        <v>2</v>
      </c>
      <c r="Z107">
        <v>2</v>
      </c>
      <c r="AA107">
        <v>1</v>
      </c>
      <c r="AB107">
        <v>5</v>
      </c>
      <c r="AC107">
        <v>3</v>
      </c>
      <c r="AD107">
        <v>13</v>
      </c>
      <c r="AF107">
        <v>1</v>
      </c>
      <c r="AG107">
        <v>1</v>
      </c>
      <c r="AH107">
        <v>7</v>
      </c>
      <c r="AI107">
        <v>5</v>
      </c>
      <c r="AM107">
        <v>0.23</v>
      </c>
      <c r="AQ107">
        <v>5</v>
      </c>
      <c r="AR107">
        <v>5</v>
      </c>
      <c r="AS107">
        <v>1</v>
      </c>
      <c r="AT107" s="4">
        <f>'pdf DetailxSch $$'!AT107</f>
        <v>0</v>
      </c>
      <c r="AU107" s="4">
        <f>'pdf DetailxSch $$'!AV107</f>
        <v>0</v>
      </c>
      <c r="AV107" s="4">
        <f>'pdf DetailxSch $$'!AW107</f>
        <v>141898</v>
      </c>
      <c r="AW107" s="4">
        <f>'pdf DetailxSch $$'!AX107</f>
        <v>2293</v>
      </c>
      <c r="AX107" s="4">
        <f>'pdf DetailxSch $$'!AY107</f>
        <v>0</v>
      </c>
      <c r="BC107">
        <v>1</v>
      </c>
      <c r="BF107" s="4">
        <f>'pdf DetailxSch $$'!BG107</f>
        <v>0</v>
      </c>
      <c r="BG107" s="4">
        <f>'pdf DetailxSch $$'!BH107</f>
        <v>0</v>
      </c>
      <c r="BH107" s="4">
        <f>'pdf DetailxSch $$'!BI107</f>
        <v>0</v>
      </c>
      <c r="BI107" s="4">
        <f>'pdf DetailxSch $$'!BJ107</f>
        <v>0</v>
      </c>
      <c r="BR107" s="4">
        <f>'pdf DetailxSch $$'!BS107</f>
        <v>0</v>
      </c>
      <c r="BS107" s="4">
        <f>'pdf DetailxSch $$'!BT107</f>
        <v>0</v>
      </c>
      <c r="BT107" s="4">
        <f>'pdf DetailxSch $$'!BU107</f>
        <v>55922</v>
      </c>
      <c r="BU107" s="4">
        <f>'pdf DetailxSch $$'!BV107</f>
        <v>0</v>
      </c>
      <c r="BW107" s="4">
        <f>'pdf DetailxSch $$'!BX107</f>
        <v>0</v>
      </c>
      <c r="BX107" s="4">
        <f>'pdf DetailxSch $$'!BY107</f>
        <v>10475</v>
      </c>
      <c r="BY107" s="4">
        <f>'pdf DetailxSch $$'!BZ107</f>
        <v>1829</v>
      </c>
      <c r="BZ107" s="4">
        <f>'pdf DetailxSch $$'!CA107</f>
        <v>1590</v>
      </c>
      <c r="CA107" s="4">
        <f>'pdf DetailxSch $$'!CB107</f>
        <v>1590</v>
      </c>
      <c r="CB107" s="4">
        <f>'pdf DetailxSch $$'!CC107</f>
        <v>1829</v>
      </c>
      <c r="CC107" s="4">
        <f>'pdf DetailxSch $$'!CD107</f>
        <v>6360</v>
      </c>
      <c r="CF107" s="4">
        <f>'pdf DetailxSch $$'!CG107</f>
        <v>0</v>
      </c>
      <c r="CG107" s="4">
        <f>'pdf DetailxSch $$'!CH107</f>
        <v>0</v>
      </c>
      <c r="CJ107" s="4">
        <f>'pdf DetailxSch $$'!CK107</f>
        <v>0</v>
      </c>
      <c r="CK107" s="4">
        <f>'pdf DetailxSch $$'!CL107</f>
        <v>0</v>
      </c>
      <c r="CL107" s="4">
        <f>'pdf DetailxSch $$'!CM107</f>
        <v>31800</v>
      </c>
      <c r="CM107" s="4">
        <f>'pdf DetailxSch $$'!CN107</f>
        <v>77827</v>
      </c>
      <c r="CN107" s="4">
        <f>'pdf DetailxSch $$'!CO107</f>
        <v>5394</v>
      </c>
      <c r="CO107" s="4">
        <f>'pdf DetailxSch $$'!CP107</f>
        <v>0</v>
      </c>
      <c r="CP107" s="4">
        <f>'pdf DetailxSch $$'!CQ107</f>
        <v>0</v>
      </c>
      <c r="CQ107" s="4">
        <f>'pdf DetailxSch $$'!CR107</f>
        <v>13859</v>
      </c>
      <c r="CR107" s="4">
        <f>'pdf DetailxSch $$'!CS107</f>
        <v>0</v>
      </c>
      <c r="CT107" s="4">
        <f>'pdf DetailxSch $$'!CU107</f>
        <v>28275</v>
      </c>
      <c r="CU107" s="4">
        <f>'pdf DetailxSch $$'!CV107</f>
        <v>0</v>
      </c>
      <c r="CV107" s="4">
        <f>'pdf DetailxSch $$'!CW107</f>
        <v>0</v>
      </c>
      <c r="CW107" s="4">
        <f>'pdf DetailxSch $$'!CX107</f>
        <v>0</v>
      </c>
      <c r="CY107" s="4">
        <f>'pdf DetailxSch $$'!CZ107</f>
        <v>0</v>
      </c>
      <c r="CZ107" s="4">
        <f>'pdf DetailxSch $$'!DA107</f>
        <v>0</v>
      </c>
      <c r="DA107" s="4">
        <f>'pdf DetailxSch $$'!DB107</f>
        <v>0</v>
      </c>
      <c r="DB107" s="4">
        <f>'pdf DetailxSch $$'!DC107</f>
        <v>0</v>
      </c>
      <c r="DD107" s="4">
        <f>'pdf DetailxSch $$'!DE107</f>
        <v>-298</v>
      </c>
      <c r="DE107" s="52">
        <v>65.03</v>
      </c>
      <c r="DG107" s="82">
        <f>VLOOKUP(A107,'[2]FY21 FTE'!$A$2:$DT$118,124,FALSE)</f>
        <v>60.572727272727271</v>
      </c>
      <c r="DH107" s="83">
        <f t="shared" si="1"/>
        <v>4.4572727272727306</v>
      </c>
    </row>
    <row r="108" spans="1:113" x14ac:dyDescent="0.2">
      <c r="A108" s="7">
        <v>326</v>
      </c>
      <c r="B108" t="s">
        <v>123</v>
      </c>
      <c r="C108" t="s">
        <v>351</v>
      </c>
      <c r="D108">
        <v>2</v>
      </c>
      <c r="E108" s="10">
        <v>300</v>
      </c>
      <c r="F108" s="9">
        <v>0.437</v>
      </c>
      <c r="G108">
        <v>131</v>
      </c>
      <c r="H108">
        <v>1</v>
      </c>
      <c r="I108">
        <v>1</v>
      </c>
      <c r="J108">
        <v>0.8</v>
      </c>
      <c r="M108">
        <v>1</v>
      </c>
      <c r="N108">
        <v>1</v>
      </c>
      <c r="S108">
        <v>1</v>
      </c>
      <c r="T108">
        <v>1</v>
      </c>
      <c r="U108">
        <v>2</v>
      </c>
      <c r="V108">
        <v>1</v>
      </c>
      <c r="W108">
        <v>3</v>
      </c>
      <c r="Z108">
        <v>5</v>
      </c>
      <c r="AB108">
        <v>5</v>
      </c>
      <c r="AC108">
        <v>2</v>
      </c>
      <c r="AD108">
        <v>11</v>
      </c>
      <c r="AF108">
        <v>1</v>
      </c>
      <c r="AG108">
        <v>1</v>
      </c>
      <c r="AH108">
        <v>3</v>
      </c>
      <c r="AL108">
        <v>6</v>
      </c>
      <c r="AO108">
        <v>1</v>
      </c>
      <c r="AQ108">
        <v>8</v>
      </c>
      <c r="AR108">
        <v>8</v>
      </c>
      <c r="AS108">
        <v>1</v>
      </c>
      <c r="AT108" s="4">
        <f>'pdf DetailxSch $$'!AT108</f>
        <v>0</v>
      </c>
      <c r="AU108" s="4">
        <f>'pdf DetailxSch $$'!AV108</f>
        <v>0</v>
      </c>
      <c r="AV108" s="4">
        <f>'pdf DetailxSch $$'!AW108</f>
        <v>133866</v>
      </c>
      <c r="AW108" s="4">
        <f>'pdf DetailxSch $$'!AX108</f>
        <v>2163</v>
      </c>
      <c r="AX108" s="4">
        <f>'pdf DetailxSch $$'!AY108</f>
        <v>0</v>
      </c>
      <c r="AY108">
        <v>1</v>
      </c>
      <c r="BF108" s="4">
        <f>'pdf DetailxSch $$'!BG108</f>
        <v>0</v>
      </c>
      <c r="BG108" s="4">
        <f>'pdf DetailxSch $$'!BH108</f>
        <v>0</v>
      </c>
      <c r="BH108" s="4">
        <f>'pdf DetailxSch $$'!BI108</f>
        <v>0</v>
      </c>
      <c r="BI108" s="4">
        <f>'pdf DetailxSch $$'!BJ108</f>
        <v>0</v>
      </c>
      <c r="BR108" s="4">
        <f>'pdf DetailxSch $$'!BS108</f>
        <v>0</v>
      </c>
      <c r="BS108" s="4">
        <f>'pdf DetailxSch $$'!BT108</f>
        <v>0</v>
      </c>
      <c r="BT108" s="4">
        <f>'pdf DetailxSch $$'!BU108</f>
        <v>55922</v>
      </c>
      <c r="BU108" s="4">
        <f>'pdf DetailxSch $$'!BV108</f>
        <v>0</v>
      </c>
      <c r="BW108" s="4">
        <f>'pdf DetailxSch $$'!BX108</f>
        <v>0</v>
      </c>
      <c r="BX108" s="4">
        <f>'pdf DetailxSch $$'!BY108</f>
        <v>2623</v>
      </c>
      <c r="BY108" s="4">
        <f>'pdf DetailxSch $$'!BZ108</f>
        <v>1725</v>
      </c>
      <c r="BZ108" s="4">
        <f>'pdf DetailxSch $$'!CA108</f>
        <v>1500</v>
      </c>
      <c r="CA108" s="4">
        <f>'pdf DetailxSch $$'!CB108</f>
        <v>1500</v>
      </c>
      <c r="CB108" s="4">
        <f>'pdf DetailxSch $$'!CC108</f>
        <v>1725</v>
      </c>
      <c r="CC108" s="4">
        <f>'pdf DetailxSch $$'!CD108</f>
        <v>6000</v>
      </c>
      <c r="CF108" s="4">
        <f>'pdf DetailxSch $$'!CG108</f>
        <v>0</v>
      </c>
      <c r="CG108" s="4">
        <f>'pdf DetailxSch $$'!CH108</f>
        <v>0</v>
      </c>
      <c r="CJ108" s="4">
        <f>'pdf DetailxSch $$'!CK108</f>
        <v>0</v>
      </c>
      <c r="CK108" s="4">
        <f>'pdf DetailxSch $$'!CL108</f>
        <v>0</v>
      </c>
      <c r="CL108" s="4">
        <f>'pdf DetailxSch $$'!CM108</f>
        <v>30000</v>
      </c>
      <c r="CM108" s="4">
        <f>'pdf DetailxSch $$'!CN108</f>
        <v>77491</v>
      </c>
      <c r="CN108" s="4">
        <f>'pdf DetailxSch $$'!CO108</f>
        <v>4177</v>
      </c>
      <c r="CO108" s="4">
        <f>'pdf DetailxSch $$'!CP108</f>
        <v>0</v>
      </c>
      <c r="CP108" s="4">
        <f>'pdf DetailxSch $$'!CQ108</f>
        <v>0</v>
      </c>
      <c r="CQ108" s="4">
        <f>'pdf DetailxSch $$'!CR108</f>
        <v>0</v>
      </c>
      <c r="CR108" s="4">
        <f>'pdf DetailxSch $$'!CS108</f>
        <v>20955</v>
      </c>
      <c r="CT108" s="4">
        <f>'pdf DetailxSch $$'!CU108</f>
        <v>10575</v>
      </c>
      <c r="CU108" s="4">
        <f>'pdf DetailxSch $$'!CV108</f>
        <v>0</v>
      </c>
      <c r="CV108" s="4">
        <f>'pdf DetailxSch $$'!CW108</f>
        <v>88329</v>
      </c>
      <c r="CW108" s="4">
        <f>'pdf DetailxSch $$'!CX108</f>
        <v>0</v>
      </c>
      <c r="CY108" s="4">
        <f>'pdf DetailxSch $$'!CZ108</f>
        <v>0</v>
      </c>
      <c r="CZ108" s="4">
        <f>'pdf DetailxSch $$'!DA108</f>
        <v>0</v>
      </c>
      <c r="DA108" s="4">
        <f>'pdf DetailxSch $$'!DB108</f>
        <v>0</v>
      </c>
      <c r="DB108" s="4">
        <f>'pdf DetailxSch $$'!DC108</f>
        <v>0</v>
      </c>
      <c r="DD108" s="4">
        <f>'pdf DetailxSch $$'!DE108</f>
        <v>7</v>
      </c>
      <c r="DE108" s="52">
        <v>65.8</v>
      </c>
      <c r="DG108" s="82">
        <f>VLOOKUP(A108,'[2]FY21 FTE'!$A$2:$DT$118,124,FALSE)</f>
        <v>59.3</v>
      </c>
      <c r="DH108" s="83">
        <f t="shared" si="1"/>
        <v>6.5</v>
      </c>
    </row>
    <row r="109" spans="1:113" x14ac:dyDescent="0.2">
      <c r="A109" s="7">
        <v>327</v>
      </c>
      <c r="B109" t="s">
        <v>124</v>
      </c>
      <c r="C109" t="s">
        <v>351</v>
      </c>
      <c r="D109">
        <v>4</v>
      </c>
      <c r="E109" s="10">
        <v>489</v>
      </c>
      <c r="F109" s="9">
        <v>0.624</v>
      </c>
      <c r="G109">
        <v>305</v>
      </c>
      <c r="H109">
        <v>1</v>
      </c>
      <c r="I109">
        <v>1</v>
      </c>
      <c r="J109">
        <v>1.2</v>
      </c>
      <c r="M109">
        <v>1</v>
      </c>
      <c r="N109">
        <v>1</v>
      </c>
      <c r="O109">
        <v>1.2</v>
      </c>
      <c r="S109">
        <v>1</v>
      </c>
      <c r="T109">
        <v>1</v>
      </c>
      <c r="U109">
        <v>2</v>
      </c>
      <c r="V109">
        <v>1</v>
      </c>
      <c r="W109">
        <v>4.5</v>
      </c>
      <c r="Y109">
        <v>3</v>
      </c>
      <c r="Z109">
        <v>1</v>
      </c>
      <c r="AA109">
        <v>3</v>
      </c>
      <c r="AB109">
        <v>7</v>
      </c>
      <c r="AC109">
        <v>4</v>
      </c>
      <c r="AD109">
        <v>20</v>
      </c>
      <c r="AF109">
        <v>1</v>
      </c>
      <c r="AG109">
        <v>4</v>
      </c>
      <c r="AH109">
        <v>7</v>
      </c>
      <c r="AI109">
        <v>2</v>
      </c>
      <c r="AJ109">
        <v>2</v>
      </c>
      <c r="AL109">
        <v>13</v>
      </c>
      <c r="AO109">
        <v>3</v>
      </c>
      <c r="AQ109">
        <v>8</v>
      </c>
      <c r="AR109">
        <v>8</v>
      </c>
      <c r="AS109">
        <v>1</v>
      </c>
      <c r="AT109" s="4">
        <f>'pdf DetailxSch $$'!AT109</f>
        <v>0</v>
      </c>
      <c r="AU109" s="4">
        <f>'pdf DetailxSch $$'!AV109</f>
        <v>0</v>
      </c>
      <c r="AV109" s="4">
        <f>'pdf DetailxSch $$'!AW109</f>
        <v>218204</v>
      </c>
      <c r="AW109" s="4">
        <f>'pdf DetailxSch $$'!AX109</f>
        <v>3526</v>
      </c>
      <c r="AX109" s="4">
        <f>'pdf DetailxSch $$'!AY109</f>
        <v>0</v>
      </c>
      <c r="BF109" s="4">
        <f>'pdf DetailxSch $$'!BG109</f>
        <v>0</v>
      </c>
      <c r="BG109" s="4">
        <f>'pdf DetailxSch $$'!BH109</f>
        <v>0</v>
      </c>
      <c r="BH109" s="4">
        <f>'pdf DetailxSch $$'!BI109</f>
        <v>0</v>
      </c>
      <c r="BI109" s="4">
        <f>'pdf DetailxSch $$'!BJ109</f>
        <v>0</v>
      </c>
      <c r="BR109" s="4">
        <f>'pdf DetailxSch $$'!BS109</f>
        <v>0</v>
      </c>
      <c r="BS109" s="4">
        <f>'pdf DetailxSch $$'!BT109</f>
        <v>0</v>
      </c>
      <c r="BT109" s="4">
        <f>'pdf DetailxSch $$'!BU109</f>
        <v>111844</v>
      </c>
      <c r="BU109" s="4">
        <f>'pdf DetailxSch $$'!BV109</f>
        <v>0</v>
      </c>
      <c r="BW109" s="4">
        <f>'pdf DetailxSch $$'!BX109</f>
        <v>0</v>
      </c>
      <c r="BX109" s="4">
        <f>'pdf DetailxSch $$'!BY109</f>
        <v>6105</v>
      </c>
      <c r="BY109" s="4">
        <f>'pdf DetailxSch $$'!BZ109</f>
        <v>2812</v>
      </c>
      <c r="BZ109" s="4">
        <f>'pdf DetailxSch $$'!CA109</f>
        <v>2445</v>
      </c>
      <c r="CA109" s="4">
        <f>'pdf DetailxSch $$'!CB109</f>
        <v>2445</v>
      </c>
      <c r="CB109" s="4">
        <f>'pdf DetailxSch $$'!CC109</f>
        <v>2812</v>
      </c>
      <c r="CC109" s="4">
        <f>'pdf DetailxSch $$'!CD109</f>
        <v>9780</v>
      </c>
      <c r="CF109" s="4">
        <f>'pdf DetailxSch $$'!CG109</f>
        <v>0</v>
      </c>
      <c r="CG109" s="4">
        <f>'pdf DetailxSch $$'!CH109</f>
        <v>0</v>
      </c>
      <c r="CJ109" s="4">
        <f>'pdf DetailxSch $$'!CK109</f>
        <v>0</v>
      </c>
      <c r="CK109" s="4">
        <f>'pdf DetailxSch $$'!CL109</f>
        <v>0</v>
      </c>
      <c r="CL109" s="4">
        <f>'pdf DetailxSch $$'!CM109</f>
        <v>48900</v>
      </c>
      <c r="CM109" s="4">
        <f>'pdf DetailxSch $$'!CN109</f>
        <v>134638</v>
      </c>
      <c r="CN109" s="4">
        <f>'pdf DetailxSch $$'!CO109</f>
        <v>4652</v>
      </c>
      <c r="CO109" s="4">
        <f>'pdf DetailxSch $$'!CP109</f>
        <v>0</v>
      </c>
      <c r="CP109" s="4">
        <f>'pdf DetailxSch $$'!CQ109</f>
        <v>0</v>
      </c>
      <c r="CQ109" s="4">
        <f>'pdf DetailxSch $$'!CR109</f>
        <v>0</v>
      </c>
      <c r="CR109" s="4">
        <f>'pdf DetailxSch $$'!CS109</f>
        <v>0</v>
      </c>
      <c r="CT109" s="4">
        <f>'pdf DetailxSch $$'!CU109</f>
        <v>26675</v>
      </c>
      <c r="CU109" s="4">
        <f>'pdf DetailxSch $$'!CV109</f>
        <v>0</v>
      </c>
      <c r="CV109" s="4">
        <f>'pdf DetailxSch $$'!CW109</f>
        <v>260048</v>
      </c>
      <c r="CW109" s="4">
        <f>'pdf DetailxSch $$'!CX109</f>
        <v>0</v>
      </c>
      <c r="CY109" s="4">
        <f>'pdf DetailxSch $$'!CZ109</f>
        <v>0</v>
      </c>
      <c r="CZ109" s="4">
        <f>'pdf DetailxSch $$'!DA109</f>
        <v>0</v>
      </c>
      <c r="DA109" s="4">
        <f>'pdf DetailxSch $$'!DB109</f>
        <v>0</v>
      </c>
      <c r="DB109" s="4">
        <f>'pdf DetailxSch $$'!DC109</f>
        <v>0</v>
      </c>
      <c r="DD109" s="4">
        <f>'pdf DetailxSch $$'!DE109</f>
        <v>15</v>
      </c>
      <c r="DE109" s="52">
        <v>102.9</v>
      </c>
      <c r="DG109" s="82">
        <f>VLOOKUP(A109,'[2]FY21 FTE'!$A$2:$DT$118,124,FALSE)</f>
        <v>92.100000000000009</v>
      </c>
      <c r="DH109" s="83">
        <f t="shared" si="1"/>
        <v>10.799999999999997</v>
      </c>
    </row>
    <row r="110" spans="1:113" x14ac:dyDescent="0.2">
      <c r="A110" s="7">
        <v>328</v>
      </c>
      <c r="B110" t="s">
        <v>125</v>
      </c>
      <c r="C110" t="s">
        <v>351</v>
      </c>
      <c r="D110">
        <v>1</v>
      </c>
      <c r="E110" s="10">
        <v>549</v>
      </c>
      <c r="F110" s="9">
        <v>0.53600000000000003</v>
      </c>
      <c r="G110">
        <v>294</v>
      </c>
      <c r="H110">
        <v>1</v>
      </c>
      <c r="I110">
        <v>1</v>
      </c>
      <c r="J110">
        <v>1.4</v>
      </c>
      <c r="M110">
        <v>1</v>
      </c>
      <c r="N110">
        <v>1</v>
      </c>
      <c r="O110">
        <v>1.4</v>
      </c>
      <c r="S110">
        <v>1</v>
      </c>
      <c r="T110">
        <v>1</v>
      </c>
      <c r="U110">
        <v>3</v>
      </c>
      <c r="V110">
        <v>1</v>
      </c>
      <c r="W110">
        <v>4.5</v>
      </c>
      <c r="Z110">
        <v>4</v>
      </c>
      <c r="AB110">
        <v>4</v>
      </c>
      <c r="AC110">
        <v>4</v>
      </c>
      <c r="AD110">
        <v>23</v>
      </c>
      <c r="AF110">
        <v>1</v>
      </c>
      <c r="AG110">
        <v>2</v>
      </c>
      <c r="AH110">
        <v>9</v>
      </c>
      <c r="AI110">
        <v>4</v>
      </c>
      <c r="AL110">
        <v>15</v>
      </c>
      <c r="AN110">
        <v>1</v>
      </c>
      <c r="AO110">
        <v>3</v>
      </c>
      <c r="AT110" s="4">
        <f>'pdf DetailxSch $$'!AT110</f>
        <v>0</v>
      </c>
      <c r="AU110" s="4">
        <f>'pdf DetailxSch $$'!AV110</f>
        <v>0</v>
      </c>
      <c r="AV110" s="4">
        <f>'pdf DetailxSch $$'!AW110</f>
        <v>244976</v>
      </c>
      <c r="AW110" s="4">
        <f>'pdf DetailxSch $$'!AX110</f>
        <v>3958</v>
      </c>
      <c r="AX110" s="4">
        <f>'pdf DetailxSch $$'!AY110</f>
        <v>0</v>
      </c>
      <c r="BF110" s="4">
        <f>'pdf DetailxSch $$'!BG110</f>
        <v>0</v>
      </c>
      <c r="BG110" s="4">
        <f>'pdf DetailxSch $$'!BH110</f>
        <v>0</v>
      </c>
      <c r="BH110" s="4">
        <f>'pdf DetailxSch $$'!BI110</f>
        <v>0</v>
      </c>
      <c r="BI110" s="4">
        <f>'pdf DetailxSch $$'!BJ110</f>
        <v>0</v>
      </c>
      <c r="BR110" s="4">
        <f>'pdf DetailxSch $$'!BS110</f>
        <v>0</v>
      </c>
      <c r="BS110" s="4">
        <f>'pdf DetailxSch $$'!BT110</f>
        <v>0</v>
      </c>
      <c r="BT110" s="4">
        <f>'pdf DetailxSch $$'!BU110</f>
        <v>111844</v>
      </c>
      <c r="BU110" s="4">
        <f>'pdf DetailxSch $$'!BV110</f>
        <v>0</v>
      </c>
      <c r="BW110" s="4">
        <f>'pdf DetailxSch $$'!BX110</f>
        <v>0</v>
      </c>
      <c r="BX110" s="4">
        <f>'pdf DetailxSch $$'!BY110</f>
        <v>5875</v>
      </c>
      <c r="BY110" s="4">
        <f>'pdf DetailxSch $$'!BZ110</f>
        <v>3157</v>
      </c>
      <c r="BZ110" s="4">
        <f>'pdf DetailxSch $$'!CA110</f>
        <v>2745</v>
      </c>
      <c r="CA110" s="4">
        <f>'pdf DetailxSch $$'!CB110</f>
        <v>2745</v>
      </c>
      <c r="CB110" s="4">
        <f>'pdf DetailxSch $$'!CC110</f>
        <v>3157</v>
      </c>
      <c r="CC110" s="4">
        <f>'pdf DetailxSch $$'!CD110</f>
        <v>10980</v>
      </c>
      <c r="CF110" s="4">
        <f>'pdf DetailxSch $$'!CG110</f>
        <v>0</v>
      </c>
      <c r="CG110" s="4">
        <f>'pdf DetailxSch $$'!CH110</f>
        <v>0</v>
      </c>
      <c r="CJ110" s="4">
        <f>'pdf DetailxSch $$'!CK110</f>
        <v>0</v>
      </c>
      <c r="CK110" s="4">
        <f>'pdf DetailxSch $$'!CL110</f>
        <v>0</v>
      </c>
      <c r="CL110" s="4">
        <f>'pdf DetailxSch $$'!CM110</f>
        <v>54900</v>
      </c>
      <c r="CM110" s="4">
        <f>'pdf DetailxSch $$'!CN110</f>
        <v>137973</v>
      </c>
      <c r="CN110" s="4">
        <f>'pdf DetailxSch $$'!CO110</f>
        <v>5362</v>
      </c>
      <c r="CO110" s="4">
        <f>'pdf DetailxSch $$'!CP110</f>
        <v>0</v>
      </c>
      <c r="CP110" s="4">
        <f>'pdf DetailxSch $$'!CQ110</f>
        <v>0</v>
      </c>
      <c r="CQ110" s="4">
        <f>'pdf DetailxSch $$'!CR110</f>
        <v>0</v>
      </c>
      <c r="CR110" s="4">
        <f>'pdf DetailxSch $$'!CS110</f>
        <v>0</v>
      </c>
      <c r="CT110" s="4">
        <f>'pdf DetailxSch $$'!CU110</f>
        <v>33150</v>
      </c>
      <c r="CU110" s="4">
        <f>'pdf DetailxSch $$'!CV110</f>
        <v>0</v>
      </c>
      <c r="CV110" s="4">
        <f>'pdf DetailxSch $$'!CW110</f>
        <v>0</v>
      </c>
      <c r="CW110" s="4">
        <f>'pdf DetailxSch $$'!CX110</f>
        <v>112569</v>
      </c>
      <c r="CY110" s="4">
        <f>'pdf DetailxSch $$'!CZ110</f>
        <v>0</v>
      </c>
      <c r="CZ110" s="4">
        <f>'pdf DetailxSch $$'!DA110</f>
        <v>0</v>
      </c>
      <c r="DA110" s="4">
        <f>'pdf DetailxSch $$'!DB110</f>
        <v>0</v>
      </c>
      <c r="DB110" s="4">
        <f>'pdf DetailxSch $$'!DC110</f>
        <v>0</v>
      </c>
      <c r="DD110" s="4">
        <f>'pdf DetailxSch $$'!DE110</f>
        <v>112583</v>
      </c>
      <c r="DE110" s="52">
        <v>87.3</v>
      </c>
      <c r="DG110" s="82">
        <f>VLOOKUP(A110,'[2]FY21 FTE'!$A$2:$DT$118,124,FALSE)</f>
        <v>91</v>
      </c>
      <c r="DH110" s="83">
        <f t="shared" si="1"/>
        <v>-3.7000000000000028</v>
      </c>
      <c r="DI110" s="13"/>
    </row>
    <row r="111" spans="1:113" x14ac:dyDescent="0.2">
      <c r="A111" s="7">
        <v>329</v>
      </c>
      <c r="B111" t="s">
        <v>126</v>
      </c>
      <c r="C111" t="s">
        <v>351</v>
      </c>
      <c r="D111">
        <v>8</v>
      </c>
      <c r="E111" s="10">
        <v>489</v>
      </c>
      <c r="F111" s="9">
        <v>0.78900000000000003</v>
      </c>
      <c r="G111">
        <v>386</v>
      </c>
      <c r="H111">
        <v>1</v>
      </c>
      <c r="I111">
        <v>1</v>
      </c>
      <c r="J111">
        <v>1.2</v>
      </c>
      <c r="M111">
        <v>1</v>
      </c>
      <c r="N111">
        <v>1</v>
      </c>
      <c r="O111">
        <v>1.2</v>
      </c>
      <c r="S111">
        <v>1</v>
      </c>
      <c r="T111">
        <v>1</v>
      </c>
      <c r="U111">
        <v>2</v>
      </c>
      <c r="V111">
        <v>1</v>
      </c>
      <c r="W111">
        <f>5-X111</f>
        <v>4.5</v>
      </c>
      <c r="X111">
        <v>0.5</v>
      </c>
      <c r="Y111">
        <v>2</v>
      </c>
      <c r="Z111">
        <v>1</v>
      </c>
      <c r="AA111">
        <v>2</v>
      </c>
      <c r="AB111">
        <v>5</v>
      </c>
      <c r="AC111">
        <v>3</v>
      </c>
      <c r="AD111">
        <v>18</v>
      </c>
      <c r="AF111">
        <v>1</v>
      </c>
      <c r="AG111">
        <v>2</v>
      </c>
      <c r="AH111">
        <v>8</v>
      </c>
      <c r="AI111">
        <v>4</v>
      </c>
      <c r="AM111">
        <v>0.09</v>
      </c>
      <c r="AQ111">
        <v>6</v>
      </c>
      <c r="AR111">
        <v>6</v>
      </c>
      <c r="AS111">
        <v>1</v>
      </c>
      <c r="AT111" s="4">
        <f>'pdf DetailxSch $$'!AT111</f>
        <v>0</v>
      </c>
      <c r="AU111" s="4">
        <f>'pdf DetailxSch $$'!AV111</f>
        <v>0</v>
      </c>
      <c r="AV111" s="4">
        <f>'pdf DetailxSch $$'!AW111</f>
        <v>218205</v>
      </c>
      <c r="AW111" s="4">
        <f>'pdf DetailxSch $$'!AX111</f>
        <v>3526</v>
      </c>
      <c r="AX111" s="4">
        <f>'pdf DetailxSch $$'!AY111</f>
        <v>0</v>
      </c>
      <c r="AY111">
        <v>1</v>
      </c>
      <c r="BF111" s="4">
        <f>'pdf DetailxSch $$'!BG111</f>
        <v>0</v>
      </c>
      <c r="BG111" s="4">
        <f>'pdf DetailxSch $$'!BH111</f>
        <v>0</v>
      </c>
      <c r="BH111" s="4">
        <f>'pdf DetailxSch $$'!BI111</f>
        <v>0</v>
      </c>
      <c r="BI111" s="4">
        <f>'pdf DetailxSch $$'!BJ111</f>
        <v>0</v>
      </c>
      <c r="BR111" s="4">
        <f>'pdf DetailxSch $$'!BS111</f>
        <v>0</v>
      </c>
      <c r="BS111" s="4">
        <f>'pdf DetailxSch $$'!BT111</f>
        <v>0</v>
      </c>
      <c r="BT111" s="4">
        <f>'pdf DetailxSch $$'!BU111</f>
        <v>132202</v>
      </c>
      <c r="BU111" s="4">
        <f>'pdf DetailxSch $$'!BV111</f>
        <v>0</v>
      </c>
      <c r="BW111" s="4">
        <f>'pdf DetailxSch $$'!BX111</f>
        <v>0</v>
      </c>
      <c r="BX111" s="4">
        <f>'pdf DetailxSch $$'!BY111</f>
        <v>15481</v>
      </c>
      <c r="BY111" s="4">
        <f>'pdf DetailxSch $$'!BZ111</f>
        <v>2812</v>
      </c>
      <c r="BZ111" s="4">
        <f>'pdf DetailxSch $$'!CA111</f>
        <v>2445</v>
      </c>
      <c r="CA111" s="4">
        <f>'pdf DetailxSch $$'!CB111</f>
        <v>2445</v>
      </c>
      <c r="CB111" s="4">
        <f>'pdf DetailxSch $$'!CC111</f>
        <v>2812</v>
      </c>
      <c r="CC111" s="4">
        <f>'pdf DetailxSch $$'!CD111</f>
        <v>9780</v>
      </c>
      <c r="CF111" s="4">
        <f>'pdf DetailxSch $$'!CG111</f>
        <v>0</v>
      </c>
      <c r="CG111" s="4">
        <f>'pdf DetailxSch $$'!CH111</f>
        <v>0</v>
      </c>
      <c r="CJ111" s="4">
        <f>'pdf DetailxSch $$'!CK111</f>
        <v>0</v>
      </c>
      <c r="CK111" s="4">
        <f>'pdf DetailxSch $$'!CL111</f>
        <v>0</v>
      </c>
      <c r="CL111" s="4">
        <f>'pdf DetailxSch $$'!CM111</f>
        <v>48900</v>
      </c>
      <c r="CM111" s="4">
        <f>'pdf DetailxSch $$'!CN111</f>
        <v>97159</v>
      </c>
      <c r="CN111" s="4">
        <f>'pdf DetailxSch $$'!CO111</f>
        <v>6815</v>
      </c>
      <c r="CO111" s="4">
        <f>'pdf DetailxSch $$'!CP111</f>
        <v>0</v>
      </c>
      <c r="CP111" s="4">
        <f>'pdf DetailxSch $$'!CQ111</f>
        <v>0</v>
      </c>
      <c r="CQ111" s="4">
        <f>'pdf DetailxSch $$'!CR111</f>
        <v>0</v>
      </c>
      <c r="CR111" s="4">
        <f>'pdf DetailxSch $$'!CS111</f>
        <v>21955</v>
      </c>
      <c r="CT111" s="4">
        <f>'pdf DetailxSch $$'!CU111</f>
        <v>47625</v>
      </c>
      <c r="CU111" s="4">
        <f>'pdf DetailxSch $$'!CV111</f>
        <v>0</v>
      </c>
      <c r="CV111" s="4">
        <f>'pdf DetailxSch $$'!CW111</f>
        <v>0</v>
      </c>
      <c r="CW111" s="4">
        <f>'pdf DetailxSch $$'!CX111</f>
        <v>0</v>
      </c>
      <c r="CY111" s="4">
        <f>'pdf DetailxSch $$'!CZ111</f>
        <v>0</v>
      </c>
      <c r="CZ111" s="4">
        <f>'pdf DetailxSch $$'!DA111</f>
        <v>0</v>
      </c>
      <c r="DA111" s="4">
        <f>'pdf DetailxSch $$'!DB111</f>
        <v>0</v>
      </c>
      <c r="DB111" s="4">
        <f>'pdf DetailxSch $$'!DC111</f>
        <v>0</v>
      </c>
      <c r="DD111" s="4">
        <f>'pdf DetailxSch $$'!DE111</f>
        <v>13971</v>
      </c>
      <c r="DE111" s="52">
        <v>76.490000000000009</v>
      </c>
      <c r="DG111" s="82">
        <f>VLOOKUP(A111,'[2]FY21 FTE'!$A$2:$DT$118,124,FALSE)</f>
        <v>70.736363636363635</v>
      </c>
      <c r="DH111" s="83">
        <f t="shared" si="1"/>
        <v>5.7536363636363745</v>
      </c>
    </row>
    <row r="112" spans="1:113" x14ac:dyDescent="0.2">
      <c r="A112" s="7">
        <v>330</v>
      </c>
      <c r="B112" t="s">
        <v>127</v>
      </c>
      <c r="C112" t="s">
        <v>351</v>
      </c>
      <c r="D112">
        <v>6</v>
      </c>
      <c r="E112" s="10">
        <v>547</v>
      </c>
      <c r="F112" s="9">
        <v>0.38400000000000001</v>
      </c>
      <c r="G112">
        <v>210</v>
      </c>
      <c r="H112">
        <v>1</v>
      </c>
      <c r="I112">
        <v>1</v>
      </c>
      <c r="J112">
        <v>1.4</v>
      </c>
      <c r="M112">
        <v>1</v>
      </c>
      <c r="N112">
        <v>1</v>
      </c>
      <c r="O112">
        <v>1.4</v>
      </c>
      <c r="S112">
        <v>1</v>
      </c>
      <c r="T112">
        <v>1</v>
      </c>
      <c r="U112">
        <v>3</v>
      </c>
      <c r="V112">
        <v>1</v>
      </c>
      <c r="W112">
        <v>4.5</v>
      </c>
      <c r="Y112">
        <v>4</v>
      </c>
      <c r="AA112">
        <v>4</v>
      </c>
      <c r="AB112">
        <v>8</v>
      </c>
      <c r="AC112">
        <v>4</v>
      </c>
      <c r="AD112">
        <v>22</v>
      </c>
      <c r="AF112">
        <v>1</v>
      </c>
      <c r="AG112">
        <v>2</v>
      </c>
      <c r="AH112">
        <v>9</v>
      </c>
      <c r="AI112">
        <v>7</v>
      </c>
      <c r="AL112">
        <v>1</v>
      </c>
      <c r="AQ112">
        <v>5</v>
      </c>
      <c r="AR112">
        <v>5</v>
      </c>
      <c r="AS112">
        <v>1</v>
      </c>
      <c r="AT112" s="4">
        <f>'pdf DetailxSch $$'!AT112</f>
        <v>0</v>
      </c>
      <c r="AU112" s="4">
        <f>'pdf DetailxSch $$'!AV112</f>
        <v>0</v>
      </c>
      <c r="AV112" s="4">
        <f>'pdf DetailxSch $$'!AW112</f>
        <v>244084</v>
      </c>
      <c r="AW112" s="4">
        <f>'pdf DetailxSch $$'!AX112</f>
        <v>3944</v>
      </c>
      <c r="AX112" s="4">
        <f>'pdf DetailxSch $$'!AY112</f>
        <v>0</v>
      </c>
      <c r="BF112" s="4">
        <f>'pdf DetailxSch $$'!BG112</f>
        <v>0</v>
      </c>
      <c r="BG112" s="4">
        <f>'pdf DetailxSch $$'!BH112</f>
        <v>0</v>
      </c>
      <c r="BH112" s="4">
        <f>'pdf DetailxSch $$'!BI112</f>
        <v>0</v>
      </c>
      <c r="BI112" s="4">
        <f>'pdf DetailxSch $$'!BJ112</f>
        <v>0</v>
      </c>
      <c r="BR112" s="4">
        <f>'pdf DetailxSch $$'!BS112</f>
        <v>0</v>
      </c>
      <c r="BS112" s="4">
        <f>'pdf DetailxSch $$'!BT112</f>
        <v>0</v>
      </c>
      <c r="BT112" s="4">
        <f>'pdf DetailxSch $$'!BU112</f>
        <v>111844</v>
      </c>
      <c r="BU112" s="4">
        <f>'pdf DetailxSch $$'!BV112</f>
        <v>0</v>
      </c>
      <c r="BW112" s="4">
        <f>'pdf DetailxSch $$'!BX112</f>
        <v>0</v>
      </c>
      <c r="BX112" s="4">
        <f>'pdf DetailxSch $$'!BY112</f>
        <v>4209</v>
      </c>
      <c r="BY112" s="4">
        <f>'pdf DetailxSch $$'!BZ112</f>
        <v>3145</v>
      </c>
      <c r="BZ112" s="4">
        <f>'pdf DetailxSch $$'!CA112</f>
        <v>2735</v>
      </c>
      <c r="CA112" s="4">
        <f>'pdf DetailxSch $$'!CB112</f>
        <v>2735</v>
      </c>
      <c r="CB112" s="4">
        <f>'pdf DetailxSch $$'!CC112</f>
        <v>3145</v>
      </c>
      <c r="CC112" s="4">
        <f>'pdf DetailxSch $$'!CD112</f>
        <v>10940</v>
      </c>
      <c r="CF112" s="4">
        <f>'pdf DetailxSch $$'!CG112</f>
        <v>0</v>
      </c>
      <c r="CG112" s="4">
        <f>'pdf DetailxSch $$'!CH112</f>
        <v>0</v>
      </c>
      <c r="CJ112" s="4">
        <f>'pdf DetailxSch $$'!CK112</f>
        <v>0</v>
      </c>
      <c r="CK112" s="4">
        <f>'pdf DetailxSch $$'!CL112</f>
        <v>0</v>
      </c>
      <c r="CL112" s="4">
        <f>'pdf DetailxSch $$'!CM112</f>
        <v>54700</v>
      </c>
      <c r="CM112" s="4">
        <f>'pdf DetailxSch $$'!CN112</f>
        <v>116221</v>
      </c>
      <c r="CN112" s="4">
        <f>'pdf DetailxSch $$'!CO112</f>
        <v>5831</v>
      </c>
      <c r="CO112" s="4">
        <f>'pdf DetailxSch $$'!CP112</f>
        <v>0</v>
      </c>
      <c r="CP112" s="4">
        <f>'pdf DetailxSch $$'!CQ112</f>
        <v>0</v>
      </c>
      <c r="CQ112" s="4">
        <f>'pdf DetailxSch $$'!CR112</f>
        <v>13859</v>
      </c>
      <c r="CR112" s="4">
        <f>'pdf DetailxSch $$'!CS112</f>
        <v>0</v>
      </c>
      <c r="CT112" s="4">
        <f>'pdf DetailxSch $$'!CU112</f>
        <v>14575</v>
      </c>
      <c r="CU112" s="4">
        <f>'pdf DetailxSch $$'!CV112</f>
        <v>0</v>
      </c>
      <c r="CV112" s="4">
        <f>'pdf DetailxSch $$'!CW112</f>
        <v>0</v>
      </c>
      <c r="CW112" s="4">
        <f>'pdf DetailxSch $$'!CX112</f>
        <v>0</v>
      </c>
      <c r="CY112" s="4">
        <f>'pdf DetailxSch $$'!CZ112</f>
        <v>0</v>
      </c>
      <c r="CZ112" s="4">
        <f>'pdf DetailxSch $$'!DA112</f>
        <v>0</v>
      </c>
      <c r="DA112" s="4">
        <f>'pdf DetailxSch $$'!DB112</f>
        <v>0</v>
      </c>
      <c r="DB112" s="4">
        <f>'pdf DetailxSch $$'!DC112</f>
        <v>0</v>
      </c>
      <c r="DD112" s="4">
        <f>'pdf DetailxSch $$'!DE112</f>
        <v>-13849</v>
      </c>
      <c r="DE112" s="52">
        <v>90.3</v>
      </c>
      <c r="DG112" s="82">
        <f>VLOOKUP(A112,'[2]FY21 FTE'!$A$2:$DT$118,124,FALSE)</f>
        <v>86.300000000000011</v>
      </c>
      <c r="DH112" s="83">
        <f t="shared" si="1"/>
        <v>3.9999999999999858</v>
      </c>
    </row>
    <row r="113" spans="1:113" x14ac:dyDescent="0.2">
      <c r="A113" s="7">
        <v>331</v>
      </c>
      <c r="B113" t="s">
        <v>128</v>
      </c>
      <c r="C113" t="s">
        <v>351</v>
      </c>
      <c r="D113">
        <v>6</v>
      </c>
      <c r="E113" s="10">
        <v>366</v>
      </c>
      <c r="F113" s="9">
        <v>0.30099999999999999</v>
      </c>
      <c r="G113">
        <v>110</v>
      </c>
      <c r="H113">
        <v>1</v>
      </c>
      <c r="I113">
        <v>1</v>
      </c>
      <c r="J113">
        <v>0.9</v>
      </c>
      <c r="M113">
        <v>1</v>
      </c>
      <c r="N113">
        <v>1</v>
      </c>
      <c r="S113">
        <v>1</v>
      </c>
      <c r="T113">
        <v>1</v>
      </c>
      <c r="U113">
        <v>2</v>
      </c>
      <c r="V113">
        <v>1</v>
      </c>
      <c r="W113">
        <v>3</v>
      </c>
      <c r="Y113">
        <v>2</v>
      </c>
      <c r="AA113">
        <v>2</v>
      </c>
      <c r="AB113">
        <v>4</v>
      </c>
      <c r="AC113">
        <v>3</v>
      </c>
      <c r="AD113">
        <v>16</v>
      </c>
      <c r="AF113">
        <v>1</v>
      </c>
      <c r="AG113">
        <v>1</v>
      </c>
      <c r="AH113">
        <v>4</v>
      </c>
      <c r="AJ113">
        <v>1</v>
      </c>
      <c r="AM113">
        <v>0.18</v>
      </c>
      <c r="AT113" s="4">
        <f>'pdf DetailxSch $$'!AT113</f>
        <v>0</v>
      </c>
      <c r="AU113" s="4">
        <f>'pdf DetailxSch $$'!AV113</f>
        <v>0</v>
      </c>
      <c r="AV113" s="4">
        <f>'pdf DetailxSch $$'!AW113</f>
        <v>64632</v>
      </c>
      <c r="AW113" s="4">
        <f>'pdf DetailxSch $$'!AX113</f>
        <v>1044</v>
      </c>
      <c r="AX113" s="4">
        <f>'pdf DetailxSch $$'!AY113</f>
        <v>0</v>
      </c>
      <c r="BF113" s="4">
        <f>'pdf DetailxSch $$'!BG113</f>
        <v>0</v>
      </c>
      <c r="BG113" s="4">
        <f>'pdf DetailxSch $$'!BH113</f>
        <v>0</v>
      </c>
      <c r="BH113" s="4">
        <f>'pdf DetailxSch $$'!BI113</f>
        <v>0</v>
      </c>
      <c r="BI113" s="4">
        <f>'pdf DetailxSch $$'!BJ113</f>
        <v>0</v>
      </c>
      <c r="BR113" s="4">
        <f>'pdf DetailxSch $$'!BS113</f>
        <v>0</v>
      </c>
      <c r="BS113" s="4">
        <f>'pdf DetailxSch $$'!BT113</f>
        <v>0</v>
      </c>
      <c r="BT113" s="4">
        <f>'pdf DetailxSch $$'!BU113</f>
        <v>111844</v>
      </c>
      <c r="BU113" s="4">
        <f>'pdf DetailxSch $$'!BV113</f>
        <v>0</v>
      </c>
      <c r="BW113" s="4">
        <f>'pdf DetailxSch $$'!BX113</f>
        <v>0</v>
      </c>
      <c r="BX113" s="4">
        <f>'pdf DetailxSch $$'!BY113</f>
        <v>2195</v>
      </c>
      <c r="BY113" s="4">
        <f>'pdf DetailxSch $$'!BZ113</f>
        <v>2105</v>
      </c>
      <c r="BZ113" s="4">
        <f>'pdf DetailxSch $$'!CA113</f>
        <v>1830</v>
      </c>
      <c r="CA113" s="4">
        <f>'pdf DetailxSch $$'!CB113</f>
        <v>1830</v>
      </c>
      <c r="CB113" s="4">
        <f>'pdf DetailxSch $$'!CC113</f>
        <v>2105</v>
      </c>
      <c r="CC113" s="4">
        <f>'pdf DetailxSch $$'!CD113</f>
        <v>7320</v>
      </c>
      <c r="CF113" s="4">
        <f>'pdf DetailxSch $$'!CG113</f>
        <v>0</v>
      </c>
      <c r="CG113" s="4">
        <f>'pdf DetailxSch $$'!CH113</f>
        <v>0</v>
      </c>
      <c r="CJ113" s="4">
        <f>'pdf DetailxSch $$'!CK113</f>
        <v>0</v>
      </c>
      <c r="CK113" s="4">
        <f>'pdf DetailxSch $$'!CL113</f>
        <v>0</v>
      </c>
      <c r="CL113" s="4">
        <f>'pdf DetailxSch $$'!CM113</f>
        <v>36600</v>
      </c>
      <c r="CM113" s="4">
        <f>'pdf DetailxSch $$'!CN113</f>
        <v>73449</v>
      </c>
      <c r="CN113" s="4">
        <f>'pdf DetailxSch $$'!CO113</f>
        <v>5061</v>
      </c>
      <c r="CO113" s="4">
        <f>'pdf DetailxSch $$'!CP113</f>
        <v>0</v>
      </c>
      <c r="CP113" s="4">
        <f>'pdf DetailxSch $$'!CQ113</f>
        <v>0</v>
      </c>
      <c r="CQ113" s="4">
        <f>'pdf DetailxSch $$'!CR113</f>
        <v>13859</v>
      </c>
      <c r="CR113" s="4">
        <f>'pdf DetailxSch $$'!CS113</f>
        <v>0</v>
      </c>
      <c r="CT113" s="4">
        <f>'pdf DetailxSch $$'!CU113</f>
        <v>3375</v>
      </c>
      <c r="CU113" s="4">
        <f>'pdf DetailxSch $$'!CV113</f>
        <v>0</v>
      </c>
      <c r="CV113" s="4">
        <f>'pdf DetailxSch $$'!CW113</f>
        <v>0</v>
      </c>
      <c r="CW113" s="4">
        <f>'pdf DetailxSch $$'!CX113</f>
        <v>0</v>
      </c>
      <c r="CY113" s="4">
        <f>'pdf DetailxSch $$'!CZ113</f>
        <v>0</v>
      </c>
      <c r="CZ113" s="4">
        <f>'pdf DetailxSch $$'!DA113</f>
        <v>0</v>
      </c>
      <c r="DA113" s="4">
        <f>'pdf DetailxSch $$'!DB113</f>
        <v>0</v>
      </c>
      <c r="DB113" s="4">
        <f>'pdf DetailxSch $$'!DC113</f>
        <v>0</v>
      </c>
      <c r="DD113" s="4">
        <f>'pdf DetailxSch $$'!DE113</f>
        <v>212</v>
      </c>
      <c r="DE113" s="52">
        <v>47.08</v>
      </c>
      <c r="DG113" s="82">
        <f>VLOOKUP(A113,'[2]FY21 FTE'!$A$2:$DT$118,124,FALSE)</f>
        <v>47.226798917411109</v>
      </c>
      <c r="DH113" s="83">
        <f t="shared" si="1"/>
        <v>-0.14679891741111106</v>
      </c>
    </row>
    <row r="114" spans="1:113" x14ac:dyDescent="0.2">
      <c r="A114" s="7">
        <v>332</v>
      </c>
      <c r="B114" t="s">
        <v>129</v>
      </c>
      <c r="C114" t="s">
        <v>354</v>
      </c>
      <c r="D114">
        <v>6</v>
      </c>
      <c r="E114" s="10">
        <v>400</v>
      </c>
      <c r="F114" s="9">
        <v>0.73299999999999998</v>
      </c>
      <c r="G114">
        <v>293</v>
      </c>
      <c r="H114">
        <v>1</v>
      </c>
      <c r="I114">
        <v>1</v>
      </c>
      <c r="J114">
        <v>0.4</v>
      </c>
      <c r="K114">
        <v>1</v>
      </c>
      <c r="M114">
        <v>1</v>
      </c>
      <c r="N114">
        <v>1</v>
      </c>
      <c r="O114">
        <v>1</v>
      </c>
      <c r="S114">
        <v>1</v>
      </c>
      <c r="T114">
        <v>1</v>
      </c>
      <c r="U114">
        <v>3</v>
      </c>
      <c r="V114">
        <v>1</v>
      </c>
      <c r="W114">
        <v>3</v>
      </c>
      <c r="Y114">
        <v>2</v>
      </c>
      <c r="AA114">
        <v>2</v>
      </c>
      <c r="AB114">
        <v>4</v>
      </c>
      <c r="AC114">
        <v>2</v>
      </c>
      <c r="AD114">
        <v>15.9</v>
      </c>
      <c r="AF114">
        <v>1</v>
      </c>
      <c r="AG114">
        <v>2</v>
      </c>
      <c r="AH114">
        <v>10</v>
      </c>
      <c r="AI114">
        <v>8</v>
      </c>
      <c r="AK114">
        <v>1</v>
      </c>
      <c r="AL114">
        <v>1</v>
      </c>
      <c r="AQ114">
        <v>6</v>
      </c>
      <c r="AR114">
        <v>6</v>
      </c>
      <c r="AS114">
        <v>1</v>
      </c>
      <c r="AT114" s="4">
        <f>'pdf DetailxSch $$'!AT114</f>
        <v>0</v>
      </c>
      <c r="AU114" s="4">
        <f>'pdf DetailxSch $$'!AV114</f>
        <v>0</v>
      </c>
      <c r="AV114" s="4">
        <f>'pdf DetailxSch $$'!AW114</f>
        <v>178488</v>
      </c>
      <c r="AW114" s="4">
        <f>'pdf DetailxSch $$'!AX114</f>
        <v>2884</v>
      </c>
      <c r="AX114" s="4">
        <f>'pdf DetailxSch $$'!AY114</f>
        <v>0</v>
      </c>
      <c r="BF114" s="4">
        <f>'pdf DetailxSch $$'!BG114</f>
        <v>0</v>
      </c>
      <c r="BG114" s="4">
        <f>'pdf DetailxSch $$'!BH114</f>
        <v>0</v>
      </c>
      <c r="BH114" s="4">
        <f>'pdf DetailxSch $$'!BI114</f>
        <v>0</v>
      </c>
      <c r="BI114" s="4">
        <f>'pdf DetailxSch $$'!BJ114</f>
        <v>0</v>
      </c>
      <c r="BP114">
        <v>2</v>
      </c>
      <c r="BR114" s="4">
        <f>'pdf DetailxSch $$'!BS114</f>
        <v>23000</v>
      </c>
      <c r="BS114" s="4">
        <f>'pdf DetailxSch $$'!BT114</f>
        <v>0</v>
      </c>
      <c r="BT114" s="4">
        <f>'pdf DetailxSch $$'!BU114</f>
        <v>244046</v>
      </c>
      <c r="BU114" s="4">
        <f>'pdf DetailxSch $$'!BV114</f>
        <v>100000</v>
      </c>
      <c r="BW114" s="4">
        <f>'pdf DetailxSch $$'!BX114</f>
        <v>0</v>
      </c>
      <c r="BX114" s="4">
        <f>'pdf DetailxSch $$'!BY114</f>
        <v>5879</v>
      </c>
      <c r="BY114" s="4">
        <f>'pdf DetailxSch $$'!BZ114</f>
        <v>2742</v>
      </c>
      <c r="BZ114" s="4">
        <f>'pdf DetailxSch $$'!CA114</f>
        <v>2640</v>
      </c>
      <c r="CA114" s="4">
        <f>'pdf DetailxSch $$'!CB114</f>
        <v>2640</v>
      </c>
      <c r="CB114" s="4">
        <f>'pdf DetailxSch $$'!CC114</f>
        <v>3036</v>
      </c>
      <c r="CC114" s="4">
        <f>'pdf DetailxSch $$'!CD114</f>
        <v>8000</v>
      </c>
      <c r="CF114" s="4">
        <f>'pdf DetailxSch $$'!CG114</f>
        <v>0</v>
      </c>
      <c r="CG114" s="4">
        <f>'pdf DetailxSch $$'!CH114</f>
        <v>0</v>
      </c>
      <c r="CJ114" s="4">
        <f>'pdf DetailxSch $$'!CK114</f>
        <v>0</v>
      </c>
      <c r="CK114" s="4">
        <f>'pdf DetailxSch $$'!CL114</f>
        <v>0</v>
      </c>
      <c r="CL114" s="4">
        <f>'pdf DetailxSch $$'!CM114</f>
        <v>40000</v>
      </c>
      <c r="CM114" s="4">
        <f>'pdf DetailxSch $$'!CN114</f>
        <v>100078</v>
      </c>
      <c r="CN114" s="4">
        <f>'pdf DetailxSch $$'!CO114</f>
        <v>5433</v>
      </c>
      <c r="CO114" s="4">
        <f>'pdf DetailxSch $$'!CP114</f>
        <v>0</v>
      </c>
      <c r="CP114" s="4">
        <f>'pdf DetailxSch $$'!CQ114</f>
        <v>0</v>
      </c>
      <c r="CQ114" s="4">
        <f>'pdf DetailxSch $$'!CR114</f>
        <v>0</v>
      </c>
      <c r="CR114" s="4">
        <f>'pdf DetailxSch $$'!CS114</f>
        <v>0</v>
      </c>
      <c r="CT114" s="4">
        <f>'pdf DetailxSch $$'!CU114</f>
        <v>26125</v>
      </c>
      <c r="CU114" s="4">
        <f>'pdf DetailxSch $$'!CV114</f>
        <v>0</v>
      </c>
      <c r="CV114" s="4">
        <f>'pdf DetailxSch $$'!CW114</f>
        <v>0</v>
      </c>
      <c r="CW114" s="4">
        <f>'pdf DetailxSch $$'!CX114</f>
        <v>0</v>
      </c>
      <c r="CY114" s="4">
        <f>'pdf DetailxSch $$'!CZ114</f>
        <v>0</v>
      </c>
      <c r="CZ114" s="4">
        <f>'pdf DetailxSch $$'!DA114</f>
        <v>0</v>
      </c>
      <c r="DA114" s="4">
        <f>'pdf DetailxSch $$'!DB114</f>
        <v>0</v>
      </c>
      <c r="DB114" s="4">
        <f>'pdf DetailxSch $$'!DC114</f>
        <v>0</v>
      </c>
      <c r="DD114" s="4">
        <f>'pdf DetailxSch $$'!DE114</f>
        <v>5010</v>
      </c>
      <c r="DE114" s="52">
        <v>79.3</v>
      </c>
      <c r="DG114" s="82">
        <f>VLOOKUP(A114,'[2]FY21 FTE'!$A$2:$DT$118,124,FALSE)</f>
        <v>73.599999999999994</v>
      </c>
      <c r="DH114" s="83">
        <f t="shared" si="1"/>
        <v>5.7000000000000028</v>
      </c>
    </row>
    <row r="115" spans="1:113" x14ac:dyDescent="0.2">
      <c r="A115" s="7">
        <v>333</v>
      </c>
      <c r="B115" t="s">
        <v>130</v>
      </c>
      <c r="C115" t="s">
        <v>351</v>
      </c>
      <c r="D115">
        <v>6</v>
      </c>
      <c r="E115" s="10">
        <v>434</v>
      </c>
      <c r="F115" s="9">
        <v>0.28599999999999998</v>
      </c>
      <c r="G115">
        <v>124</v>
      </c>
      <c r="H115">
        <v>0.5</v>
      </c>
      <c r="I115">
        <v>1</v>
      </c>
      <c r="J115">
        <v>1.1000000000000001</v>
      </c>
      <c r="M115">
        <v>1</v>
      </c>
      <c r="N115">
        <v>1</v>
      </c>
      <c r="O115">
        <v>1.1000000000000001</v>
      </c>
      <c r="S115">
        <v>1</v>
      </c>
      <c r="T115">
        <v>1</v>
      </c>
      <c r="U115">
        <v>2</v>
      </c>
      <c r="V115">
        <v>1</v>
      </c>
      <c r="W115">
        <v>4.5</v>
      </c>
      <c r="AD115">
        <v>20</v>
      </c>
      <c r="AF115">
        <v>1</v>
      </c>
      <c r="AG115">
        <v>1</v>
      </c>
      <c r="AH115">
        <v>4</v>
      </c>
      <c r="AM115">
        <v>0.14000000000000001</v>
      </c>
      <c r="AT115" s="4">
        <f>'pdf DetailxSch $$'!AT115</f>
        <v>0</v>
      </c>
      <c r="AU115" s="4">
        <f>'pdf DetailxSch $$'!AV115</f>
        <v>0</v>
      </c>
      <c r="AV115" s="4">
        <f>'pdf DetailxSch $$'!AW115</f>
        <v>0</v>
      </c>
      <c r="AW115" s="4">
        <f>'pdf DetailxSch $$'!AX115</f>
        <v>0</v>
      </c>
      <c r="AX115" s="4">
        <f>'pdf DetailxSch $$'!AY115</f>
        <v>10850</v>
      </c>
      <c r="BF115" s="4">
        <f>'pdf DetailxSch $$'!BG115</f>
        <v>0</v>
      </c>
      <c r="BG115" s="4">
        <f>'pdf DetailxSch $$'!BH115</f>
        <v>0</v>
      </c>
      <c r="BH115" s="4">
        <f>'pdf DetailxSch $$'!BI115</f>
        <v>0</v>
      </c>
      <c r="BI115" s="4">
        <f>'pdf DetailxSch $$'!BJ115</f>
        <v>0</v>
      </c>
      <c r="BR115" s="4">
        <f>'pdf DetailxSch $$'!BS115</f>
        <v>0</v>
      </c>
      <c r="BS115" s="4">
        <f>'pdf DetailxSch $$'!BT115</f>
        <v>0</v>
      </c>
      <c r="BT115" s="4">
        <f>'pdf DetailxSch $$'!BU115</f>
        <v>111844</v>
      </c>
      <c r="BU115" s="4">
        <f>'pdf DetailxSch $$'!BV115</f>
        <v>0</v>
      </c>
      <c r="BW115" s="4">
        <f>'pdf DetailxSch $$'!BX115</f>
        <v>0</v>
      </c>
      <c r="BX115" s="4">
        <f>'pdf DetailxSch $$'!BY115</f>
        <v>2479</v>
      </c>
      <c r="BY115" s="4">
        <f>'pdf DetailxSch $$'!BZ115</f>
        <v>2496</v>
      </c>
      <c r="BZ115" s="4">
        <f>'pdf DetailxSch $$'!CA115</f>
        <v>2170</v>
      </c>
      <c r="CA115" s="4">
        <f>'pdf DetailxSch $$'!CB115</f>
        <v>2170</v>
      </c>
      <c r="CB115" s="4">
        <f>'pdf DetailxSch $$'!CC115</f>
        <v>2496</v>
      </c>
      <c r="CC115" s="4">
        <f>'pdf DetailxSch $$'!CD115</f>
        <v>8680</v>
      </c>
      <c r="CF115" s="4">
        <f>'pdf DetailxSch $$'!CG115</f>
        <v>0</v>
      </c>
      <c r="CG115" s="4">
        <f>'pdf DetailxSch $$'!CH115</f>
        <v>0</v>
      </c>
      <c r="CJ115" s="4">
        <f>'pdf DetailxSch $$'!CK115</f>
        <v>0</v>
      </c>
      <c r="CK115" s="4">
        <f>'pdf DetailxSch $$'!CL115</f>
        <v>0</v>
      </c>
      <c r="CL115" s="4">
        <f>'pdf DetailxSch $$'!CM115</f>
        <v>43400</v>
      </c>
      <c r="CM115" s="4">
        <f>'pdf DetailxSch $$'!CN115</f>
        <v>72375</v>
      </c>
      <c r="CN115" s="4">
        <f>'pdf DetailxSch $$'!CO115</f>
        <v>5725</v>
      </c>
      <c r="CO115" s="4">
        <f>'pdf DetailxSch $$'!CP115</f>
        <v>0</v>
      </c>
      <c r="CP115" s="4">
        <f>'pdf DetailxSch $$'!CQ115</f>
        <v>0</v>
      </c>
      <c r="CQ115" s="4">
        <f>'pdf DetailxSch $$'!CR115</f>
        <v>0</v>
      </c>
      <c r="CR115" s="4">
        <f>'pdf DetailxSch $$'!CS115</f>
        <v>0</v>
      </c>
      <c r="CT115" s="4">
        <f>'pdf DetailxSch $$'!CU115</f>
        <v>20350</v>
      </c>
      <c r="CU115" s="4">
        <f>'pdf DetailxSch $$'!CV115</f>
        <v>0</v>
      </c>
      <c r="CV115" s="4">
        <f>'pdf DetailxSch $$'!CW115</f>
        <v>0</v>
      </c>
      <c r="CW115" s="4">
        <f>'pdf DetailxSch $$'!CX115</f>
        <v>0</v>
      </c>
      <c r="CY115" s="4">
        <f>'pdf DetailxSch $$'!CZ115</f>
        <v>0</v>
      </c>
      <c r="CZ115" s="4">
        <f>'pdf DetailxSch $$'!DA115</f>
        <v>0</v>
      </c>
      <c r="DA115" s="4">
        <f>'pdf DetailxSch $$'!DB115</f>
        <v>0</v>
      </c>
      <c r="DB115" s="4">
        <f>'pdf DetailxSch $$'!DC115</f>
        <v>0</v>
      </c>
      <c r="DD115" s="4">
        <f>'pdf DetailxSch $$'!DE115</f>
        <v>-403</v>
      </c>
      <c r="DE115" s="52">
        <v>41.84</v>
      </c>
      <c r="DG115" s="82">
        <f>VLOOKUP(A115,'[2]FY21 FTE'!$A$2:$DT$118,124,FALSE)</f>
        <v>41.336363636363636</v>
      </c>
      <c r="DH115" s="83">
        <f t="shared" si="1"/>
        <v>0.50363636363636743</v>
      </c>
    </row>
    <row r="116" spans="1:113" x14ac:dyDescent="0.2">
      <c r="A116" s="7">
        <v>336</v>
      </c>
      <c r="B116" t="s">
        <v>131</v>
      </c>
      <c r="C116" t="s">
        <v>351</v>
      </c>
      <c r="D116">
        <v>4</v>
      </c>
      <c r="E116" s="10">
        <v>366</v>
      </c>
      <c r="F116" s="9">
        <v>0.42899999999999999</v>
      </c>
      <c r="G116">
        <v>157</v>
      </c>
      <c r="H116">
        <v>1</v>
      </c>
      <c r="I116">
        <v>1</v>
      </c>
      <c r="J116">
        <v>0.9</v>
      </c>
      <c r="M116">
        <v>1</v>
      </c>
      <c r="N116">
        <v>1</v>
      </c>
      <c r="S116">
        <v>1</v>
      </c>
      <c r="T116">
        <v>1</v>
      </c>
      <c r="U116">
        <v>2</v>
      </c>
      <c r="V116">
        <v>1</v>
      </c>
      <c r="W116">
        <v>3</v>
      </c>
      <c r="Y116">
        <v>3</v>
      </c>
      <c r="AA116">
        <v>3</v>
      </c>
      <c r="AB116">
        <v>6</v>
      </c>
      <c r="AC116">
        <v>3</v>
      </c>
      <c r="AD116">
        <v>14.5</v>
      </c>
      <c r="AF116">
        <v>1</v>
      </c>
      <c r="AG116">
        <v>1</v>
      </c>
      <c r="AH116">
        <v>7</v>
      </c>
      <c r="AI116">
        <v>5</v>
      </c>
      <c r="AL116">
        <v>2</v>
      </c>
      <c r="AQ116">
        <v>6</v>
      </c>
      <c r="AR116">
        <v>6</v>
      </c>
      <c r="AS116">
        <v>1</v>
      </c>
      <c r="AT116" s="4">
        <f>'pdf DetailxSch $$'!AT116</f>
        <v>0</v>
      </c>
      <c r="AU116" s="4">
        <f>'pdf DetailxSch $$'!AV116</f>
        <v>0</v>
      </c>
      <c r="AV116" s="4">
        <f>'pdf DetailxSch $$'!AW116</f>
        <v>163320</v>
      </c>
      <c r="AW116" s="4">
        <f>'pdf DetailxSch $$'!AX116</f>
        <v>2639</v>
      </c>
      <c r="AX116" s="4">
        <f>'pdf DetailxSch $$'!AY116</f>
        <v>0</v>
      </c>
      <c r="BF116" s="4">
        <f>'pdf DetailxSch $$'!BG116</f>
        <v>0</v>
      </c>
      <c r="BG116" s="4">
        <f>'pdf DetailxSch $$'!BH116</f>
        <v>0</v>
      </c>
      <c r="BH116" s="4">
        <f>'pdf DetailxSch $$'!BI116</f>
        <v>0</v>
      </c>
      <c r="BI116" s="4">
        <f>'pdf DetailxSch $$'!BJ116</f>
        <v>0</v>
      </c>
      <c r="BR116" s="4">
        <f>'pdf DetailxSch $$'!BS116</f>
        <v>0</v>
      </c>
      <c r="BS116" s="4">
        <f>'pdf DetailxSch $$'!BT116</f>
        <v>0</v>
      </c>
      <c r="BT116" s="4">
        <f>'pdf DetailxSch $$'!BU116</f>
        <v>111844</v>
      </c>
      <c r="BU116" s="4">
        <f>'pdf DetailxSch $$'!BV116</f>
        <v>0</v>
      </c>
      <c r="BW116" s="4">
        <f>'pdf DetailxSch $$'!BX116</f>
        <v>0</v>
      </c>
      <c r="BX116" s="4">
        <f>'pdf DetailxSch $$'!BY116</f>
        <v>3139</v>
      </c>
      <c r="BY116" s="4">
        <f>'pdf DetailxSch $$'!BZ116</f>
        <v>2105</v>
      </c>
      <c r="BZ116" s="4">
        <f>'pdf DetailxSch $$'!CA116</f>
        <v>1830</v>
      </c>
      <c r="CA116" s="4">
        <f>'pdf DetailxSch $$'!CB116</f>
        <v>1830</v>
      </c>
      <c r="CB116" s="4">
        <f>'pdf DetailxSch $$'!CC116</f>
        <v>2105</v>
      </c>
      <c r="CC116" s="4">
        <f>'pdf DetailxSch $$'!CD116</f>
        <v>7320</v>
      </c>
      <c r="CF116" s="4">
        <f>'pdf DetailxSch $$'!CG116</f>
        <v>0</v>
      </c>
      <c r="CG116" s="4">
        <f>'pdf DetailxSch $$'!CH116</f>
        <v>0</v>
      </c>
      <c r="CJ116" s="4">
        <f>'pdf DetailxSch $$'!CK116</f>
        <v>0</v>
      </c>
      <c r="CK116" s="4">
        <f>'pdf DetailxSch $$'!CL116</f>
        <v>0</v>
      </c>
      <c r="CL116" s="4">
        <f>'pdf DetailxSch $$'!CM116</f>
        <v>36600</v>
      </c>
      <c r="CM116" s="4">
        <f>'pdf DetailxSch $$'!CN116</f>
        <v>86426</v>
      </c>
      <c r="CN116" s="4">
        <f>'pdf DetailxSch $$'!CO116</f>
        <v>5274</v>
      </c>
      <c r="CO116" s="4">
        <f>'pdf DetailxSch $$'!CP116</f>
        <v>0</v>
      </c>
      <c r="CP116" s="4">
        <f>'pdf DetailxSch $$'!CQ116</f>
        <v>0</v>
      </c>
      <c r="CQ116" s="4">
        <f>'pdf DetailxSch $$'!CR116</f>
        <v>0</v>
      </c>
      <c r="CR116" s="4">
        <f>'pdf DetailxSch $$'!CS116</f>
        <v>0</v>
      </c>
      <c r="CT116" s="4">
        <f>'pdf DetailxSch $$'!CU116</f>
        <v>14025</v>
      </c>
      <c r="CU116" s="4">
        <f>'pdf DetailxSch $$'!CV116</f>
        <v>0</v>
      </c>
      <c r="CV116" s="4">
        <f>'pdf DetailxSch $$'!CW116</f>
        <v>0</v>
      </c>
      <c r="CW116" s="4">
        <f>'pdf DetailxSch $$'!CX116</f>
        <v>0</v>
      </c>
      <c r="CY116" s="4">
        <f>'pdf DetailxSch $$'!CZ116</f>
        <v>0</v>
      </c>
      <c r="CZ116" s="4">
        <f>'pdf DetailxSch $$'!DA116</f>
        <v>0</v>
      </c>
      <c r="DA116" s="4">
        <f>'pdf DetailxSch $$'!DB116</f>
        <v>0</v>
      </c>
      <c r="DB116" s="4">
        <f>'pdf DetailxSch $$'!DC116</f>
        <v>0</v>
      </c>
      <c r="DD116" s="4">
        <f>'pdf DetailxSch $$'!DE116</f>
        <v>8</v>
      </c>
      <c r="DE116" s="52">
        <v>71.400000000000006</v>
      </c>
      <c r="DG116" s="82">
        <f>VLOOKUP(A116,'[2]FY21 FTE'!$A$2:$DT$118,124,FALSE)</f>
        <v>58.9</v>
      </c>
      <c r="DH116" s="83">
        <f t="shared" si="1"/>
        <v>12.500000000000007</v>
      </c>
    </row>
    <row r="117" spans="1:113" x14ac:dyDescent="0.2">
      <c r="A117" s="7">
        <v>335</v>
      </c>
      <c r="B117" t="s">
        <v>132</v>
      </c>
      <c r="C117" t="s">
        <v>354</v>
      </c>
      <c r="D117">
        <v>5</v>
      </c>
      <c r="E117" s="10">
        <v>321</v>
      </c>
      <c r="F117" s="9">
        <v>0.68799999999999994</v>
      </c>
      <c r="G117">
        <v>221</v>
      </c>
      <c r="H117">
        <v>1</v>
      </c>
      <c r="I117">
        <v>1</v>
      </c>
      <c r="J117">
        <v>0.3</v>
      </c>
      <c r="K117">
        <v>1</v>
      </c>
      <c r="M117">
        <v>1</v>
      </c>
      <c r="N117">
        <v>1</v>
      </c>
      <c r="S117">
        <v>1</v>
      </c>
      <c r="T117">
        <v>1</v>
      </c>
      <c r="U117">
        <v>2</v>
      </c>
      <c r="V117">
        <v>1</v>
      </c>
      <c r="W117">
        <f>4-X117</f>
        <v>3</v>
      </c>
      <c r="X117">
        <v>1</v>
      </c>
      <c r="Y117">
        <v>2</v>
      </c>
      <c r="Z117">
        <v>1</v>
      </c>
      <c r="AA117">
        <v>2</v>
      </c>
      <c r="AB117">
        <v>5</v>
      </c>
      <c r="AC117">
        <v>2</v>
      </c>
      <c r="AD117">
        <v>13.7</v>
      </c>
      <c r="AF117">
        <v>1</v>
      </c>
      <c r="AG117">
        <v>1</v>
      </c>
      <c r="AH117">
        <v>10</v>
      </c>
      <c r="AI117">
        <v>3</v>
      </c>
      <c r="AL117">
        <v>1</v>
      </c>
      <c r="AQ117">
        <v>4</v>
      </c>
      <c r="AR117">
        <v>4</v>
      </c>
      <c r="AS117">
        <v>1</v>
      </c>
      <c r="AT117" s="4">
        <f>'pdf DetailxSch $$'!AT117</f>
        <v>0</v>
      </c>
      <c r="AU117" s="4">
        <f>'pdf DetailxSch $$'!AV117</f>
        <v>0</v>
      </c>
      <c r="AV117" s="4">
        <f>'pdf DetailxSch $$'!AW117</f>
        <v>143237</v>
      </c>
      <c r="AW117" s="4">
        <f>'pdf DetailxSch $$'!AX117</f>
        <v>2314</v>
      </c>
      <c r="AX117" s="4">
        <f>'pdf DetailxSch $$'!AY117</f>
        <v>0</v>
      </c>
      <c r="BF117" s="4">
        <f>'pdf DetailxSch $$'!BG117</f>
        <v>0</v>
      </c>
      <c r="BG117" s="4">
        <f>'pdf DetailxSch $$'!BH117</f>
        <v>0</v>
      </c>
      <c r="BH117" s="4">
        <f>'pdf DetailxSch $$'!BI117</f>
        <v>0</v>
      </c>
      <c r="BI117" s="4">
        <f>'pdf DetailxSch $$'!BJ117</f>
        <v>0</v>
      </c>
      <c r="BP117">
        <v>2</v>
      </c>
      <c r="BR117" s="4">
        <f>'pdf DetailxSch $$'!BS117</f>
        <v>23000</v>
      </c>
      <c r="BS117" s="4">
        <f>'pdf DetailxSch $$'!BT117</f>
        <v>0</v>
      </c>
      <c r="BT117" s="4">
        <f>'pdf DetailxSch $$'!BU117</f>
        <v>244046</v>
      </c>
      <c r="BU117" s="4">
        <f>'pdf DetailxSch $$'!BV117</f>
        <v>100000</v>
      </c>
      <c r="BW117" s="4">
        <f>'pdf DetailxSch $$'!BX117</f>
        <v>0</v>
      </c>
      <c r="BX117" s="4">
        <f>'pdf DetailxSch $$'!BY117</f>
        <v>4420</v>
      </c>
      <c r="BY117" s="4">
        <f>'pdf DetailxSch $$'!BZ117</f>
        <v>2122</v>
      </c>
      <c r="BZ117" s="4">
        <f>'pdf DetailxSch $$'!CA117</f>
        <v>2005</v>
      </c>
      <c r="CA117" s="4">
        <f>'pdf DetailxSch $$'!CB117</f>
        <v>2005</v>
      </c>
      <c r="CB117" s="4">
        <f>'pdf DetailxSch $$'!CC117</f>
        <v>2306</v>
      </c>
      <c r="CC117" s="4">
        <f>'pdf DetailxSch $$'!CD117</f>
        <v>6420</v>
      </c>
      <c r="CF117" s="4">
        <f>'pdf DetailxSch $$'!CG117</f>
        <v>0</v>
      </c>
      <c r="CG117" s="4">
        <f>'pdf DetailxSch $$'!CH117</f>
        <v>0</v>
      </c>
      <c r="CJ117" s="4">
        <f>'pdf DetailxSch $$'!CK117</f>
        <v>0</v>
      </c>
      <c r="CK117" s="4">
        <f>'pdf DetailxSch $$'!CL117</f>
        <v>0</v>
      </c>
      <c r="CL117" s="4">
        <f>'pdf DetailxSch $$'!CM117</f>
        <v>32100</v>
      </c>
      <c r="CM117" s="4">
        <f>'pdf DetailxSch $$'!CN117</f>
        <v>92325</v>
      </c>
      <c r="CN117" s="4">
        <f>'pdf DetailxSch $$'!CO117</f>
        <v>5255</v>
      </c>
      <c r="CO117" s="4">
        <f>'pdf DetailxSch $$'!CP117</f>
        <v>0</v>
      </c>
      <c r="CP117" s="4">
        <f>'pdf DetailxSch $$'!CQ117</f>
        <v>0</v>
      </c>
      <c r="CQ117" s="4">
        <f>'pdf DetailxSch $$'!CR117</f>
        <v>0</v>
      </c>
      <c r="CR117" s="4">
        <f>'pdf DetailxSch $$'!CS117</f>
        <v>0</v>
      </c>
      <c r="CT117" s="4">
        <f>'pdf DetailxSch $$'!CU117</f>
        <v>24050</v>
      </c>
      <c r="CU117" s="4">
        <f>'pdf DetailxSch $$'!CV117</f>
        <v>0</v>
      </c>
      <c r="CV117" s="4">
        <f>'pdf DetailxSch $$'!CW117</f>
        <v>87377</v>
      </c>
      <c r="CW117" s="4">
        <f>'pdf DetailxSch $$'!CX117</f>
        <v>0</v>
      </c>
      <c r="CY117" s="4">
        <f>'pdf DetailxSch $$'!CZ117</f>
        <v>0</v>
      </c>
      <c r="CZ117" s="4">
        <f>'pdf DetailxSch $$'!DA117</f>
        <v>0</v>
      </c>
      <c r="DA117" s="4">
        <f>'pdf DetailxSch $$'!DB117</f>
        <v>0</v>
      </c>
      <c r="DB117" s="4">
        <f>'pdf DetailxSch $$'!DC117</f>
        <v>0</v>
      </c>
      <c r="DD117" s="4">
        <f>'pdf DetailxSch $$'!DE117</f>
        <v>4407</v>
      </c>
      <c r="DE117" s="52">
        <v>67</v>
      </c>
      <c r="DG117" s="82">
        <f>VLOOKUP(A117,'[2]FY21 FTE'!$A$2:$DT$118,124,FALSE)</f>
        <v>62.699999999999996</v>
      </c>
      <c r="DH117" s="83">
        <f t="shared" si="1"/>
        <v>4.3000000000000043</v>
      </c>
    </row>
    <row r="118" spans="1:113" x14ac:dyDescent="0.2">
      <c r="A118" s="7">
        <v>338</v>
      </c>
      <c r="B118" t="s">
        <v>133</v>
      </c>
      <c r="C118" t="s">
        <v>354</v>
      </c>
      <c r="D118">
        <v>4</v>
      </c>
      <c r="E118" s="10">
        <v>307</v>
      </c>
      <c r="F118" s="9">
        <v>0.56000000000000005</v>
      </c>
      <c r="G118">
        <v>172</v>
      </c>
      <c r="H118">
        <v>1</v>
      </c>
      <c r="I118">
        <v>1</v>
      </c>
      <c r="J118">
        <v>0.8</v>
      </c>
      <c r="M118">
        <v>1</v>
      </c>
      <c r="N118">
        <v>1</v>
      </c>
      <c r="S118">
        <v>1</v>
      </c>
      <c r="T118">
        <v>1</v>
      </c>
      <c r="U118">
        <v>2</v>
      </c>
      <c r="V118">
        <v>1</v>
      </c>
      <c r="W118">
        <v>3</v>
      </c>
      <c r="Y118">
        <v>1</v>
      </c>
      <c r="Z118">
        <v>2</v>
      </c>
      <c r="AA118">
        <v>1</v>
      </c>
      <c r="AB118">
        <v>4</v>
      </c>
      <c r="AC118">
        <v>2</v>
      </c>
      <c r="AD118">
        <v>12</v>
      </c>
      <c r="AF118">
        <v>1</v>
      </c>
      <c r="AG118">
        <v>2</v>
      </c>
      <c r="AH118">
        <v>11</v>
      </c>
      <c r="AI118">
        <v>10</v>
      </c>
      <c r="AL118">
        <v>4</v>
      </c>
      <c r="AQ118">
        <v>6</v>
      </c>
      <c r="AR118">
        <v>6</v>
      </c>
      <c r="AS118">
        <v>1</v>
      </c>
      <c r="AT118" s="4">
        <f>'pdf DetailxSch $$'!AT118</f>
        <v>0</v>
      </c>
      <c r="AU118" s="4">
        <f>'pdf DetailxSch $$'!AV118</f>
        <v>0</v>
      </c>
      <c r="AV118" s="4">
        <f>'pdf DetailxSch $$'!AW118</f>
        <v>96255</v>
      </c>
      <c r="AW118" s="4">
        <f>'pdf DetailxSch $$'!AX118</f>
        <v>1555</v>
      </c>
      <c r="AX118" s="4">
        <f>'pdf DetailxSch $$'!AY118</f>
        <v>0</v>
      </c>
      <c r="BF118" s="4">
        <f>'pdf DetailxSch $$'!BG118</f>
        <v>0</v>
      </c>
      <c r="BG118" s="4">
        <f>'pdf DetailxSch $$'!BH118</f>
        <v>0</v>
      </c>
      <c r="BH118" s="4">
        <f>'pdf DetailxSch $$'!BI118</f>
        <v>0</v>
      </c>
      <c r="BI118" s="4">
        <f>'pdf DetailxSch $$'!BJ118</f>
        <v>0</v>
      </c>
      <c r="BR118" s="4">
        <f>'pdf DetailxSch $$'!BS118</f>
        <v>0</v>
      </c>
      <c r="BS118" s="4">
        <f>'pdf DetailxSch $$'!BT118</f>
        <v>0</v>
      </c>
      <c r="BT118" s="4">
        <f>'pdf DetailxSch $$'!BU118</f>
        <v>55922</v>
      </c>
      <c r="BU118" s="4">
        <f>'pdf DetailxSch $$'!BV118</f>
        <v>0</v>
      </c>
      <c r="BW118" s="4">
        <f>'pdf DetailxSch $$'!BX118</f>
        <v>0</v>
      </c>
      <c r="BX118" s="4">
        <f>'pdf DetailxSch $$'!BY118</f>
        <v>3442</v>
      </c>
      <c r="BY118" s="4">
        <f>'pdf DetailxSch $$'!BZ118</f>
        <v>1765</v>
      </c>
      <c r="BZ118" s="4">
        <f>'pdf DetailxSch $$'!CA118</f>
        <v>1535</v>
      </c>
      <c r="CA118" s="4">
        <f>'pdf DetailxSch $$'!CB118</f>
        <v>1535</v>
      </c>
      <c r="CB118" s="4">
        <f>'pdf DetailxSch $$'!CC118</f>
        <v>1765</v>
      </c>
      <c r="CC118" s="4">
        <f>'pdf DetailxSch $$'!CD118</f>
        <v>6140</v>
      </c>
      <c r="CF118" s="4">
        <f>'pdf DetailxSch $$'!CG118</f>
        <v>0</v>
      </c>
      <c r="CG118" s="4">
        <f>'pdf DetailxSch $$'!CH118</f>
        <v>0</v>
      </c>
      <c r="CJ118" s="4">
        <f>'pdf DetailxSch $$'!CK118</f>
        <v>0</v>
      </c>
      <c r="CK118" s="4">
        <f>'pdf DetailxSch $$'!CL118</f>
        <v>0</v>
      </c>
      <c r="CL118" s="4">
        <f>'pdf DetailxSch $$'!CM118</f>
        <v>30700</v>
      </c>
      <c r="CM118" s="4">
        <f>'pdf DetailxSch $$'!CN118</f>
        <v>91309</v>
      </c>
      <c r="CN118" s="4">
        <f>'pdf DetailxSch $$'!CO118</f>
        <v>4422</v>
      </c>
      <c r="CO118" s="4">
        <f>'pdf DetailxSch $$'!CP118</f>
        <v>0</v>
      </c>
      <c r="CP118" s="4">
        <f>'pdf DetailxSch $$'!CQ118</f>
        <v>0</v>
      </c>
      <c r="CQ118" s="4">
        <f>'pdf DetailxSch $$'!CR118</f>
        <v>0</v>
      </c>
      <c r="CR118" s="4">
        <f>'pdf DetailxSch $$'!CS118</f>
        <v>0</v>
      </c>
      <c r="CT118" s="4">
        <f>'pdf DetailxSch $$'!CU118</f>
        <v>6650</v>
      </c>
      <c r="CU118" s="4">
        <f>'pdf DetailxSch $$'!CV118</f>
        <v>0</v>
      </c>
      <c r="CV118" s="4">
        <f>'pdf DetailxSch $$'!CW118</f>
        <v>827811</v>
      </c>
      <c r="CW118" s="4">
        <f>'pdf DetailxSch $$'!CX118</f>
        <v>0</v>
      </c>
      <c r="CY118" s="4">
        <f>'pdf DetailxSch $$'!CZ118</f>
        <v>0</v>
      </c>
      <c r="CZ118" s="4">
        <f>'pdf DetailxSch $$'!DA118</f>
        <v>0</v>
      </c>
      <c r="DA118" s="4">
        <f>'pdf DetailxSch $$'!DB118</f>
        <v>0</v>
      </c>
      <c r="DB118" s="4">
        <f>'pdf DetailxSch $$'!DC118</f>
        <v>0</v>
      </c>
      <c r="DD118" s="4">
        <f>'pdf DetailxSch $$'!DE118</f>
        <v>615</v>
      </c>
      <c r="DE118" s="52">
        <v>75.8</v>
      </c>
      <c r="DG118" s="82">
        <f>VLOOKUP(A118,'[2]FY21 FTE'!$A$2:$DT$118,124,FALSE)</f>
        <v>77</v>
      </c>
      <c r="DH118" s="83">
        <f t="shared" si="1"/>
        <v>-1.2000000000000028</v>
      </c>
      <c r="DI118" s="13"/>
    </row>
    <row r="119" spans="1:113" x14ac:dyDescent="0.2">
      <c r="A119" s="7">
        <v>463</v>
      </c>
      <c r="B119" t="s">
        <v>134</v>
      </c>
      <c r="C119" t="s">
        <v>352</v>
      </c>
      <c r="D119">
        <v>3</v>
      </c>
      <c r="E119" s="10">
        <v>2010</v>
      </c>
      <c r="F119" s="9">
        <v>0.23200000000000001</v>
      </c>
      <c r="G119">
        <v>466</v>
      </c>
      <c r="H119">
        <v>1</v>
      </c>
      <c r="I119">
        <v>1</v>
      </c>
      <c r="J119">
        <v>6.7</v>
      </c>
      <c r="L119">
        <v>8.5</v>
      </c>
      <c r="M119">
        <v>1</v>
      </c>
      <c r="N119">
        <v>1</v>
      </c>
      <c r="O119">
        <v>5</v>
      </c>
      <c r="P119">
        <v>1</v>
      </c>
      <c r="Q119">
        <v>1</v>
      </c>
      <c r="S119">
        <v>1</v>
      </c>
      <c r="T119">
        <v>1</v>
      </c>
      <c r="U119">
        <v>12</v>
      </c>
      <c r="V119">
        <v>1</v>
      </c>
      <c r="AD119">
        <f>98-AE119</f>
        <v>83.75</v>
      </c>
      <c r="AE119">
        <v>14.25</v>
      </c>
      <c r="AF119">
        <v>2</v>
      </c>
      <c r="AG119">
        <v>4</v>
      </c>
      <c r="AH119">
        <v>25</v>
      </c>
      <c r="AI119">
        <v>8</v>
      </c>
      <c r="AK119">
        <v>1</v>
      </c>
      <c r="AL119">
        <v>7</v>
      </c>
      <c r="AP119">
        <v>1</v>
      </c>
      <c r="AT119" s="4">
        <f>'pdf DetailxSch $$'!AT119</f>
        <v>85000</v>
      </c>
      <c r="AU119" s="4">
        <f>'pdf DetailxSch $$'!AV119</f>
        <v>0</v>
      </c>
      <c r="AV119" s="4">
        <f>'pdf DetailxSch $$'!AW119</f>
        <v>0</v>
      </c>
      <c r="AW119" s="4">
        <f>'pdf DetailxSch $$'!AX119</f>
        <v>0</v>
      </c>
      <c r="AX119" s="4">
        <f>'pdf DetailxSch $$'!AY119</f>
        <v>50250</v>
      </c>
      <c r="BF119" s="4">
        <f>'pdf DetailxSch $$'!BG119</f>
        <v>0</v>
      </c>
      <c r="BG119" s="4">
        <f>'pdf DetailxSch $$'!BH119</f>
        <v>0</v>
      </c>
      <c r="BH119" s="4">
        <f>'pdf DetailxSch $$'!BI119</f>
        <v>0</v>
      </c>
      <c r="BI119" s="4">
        <f>'pdf DetailxSch $$'!BJ119</f>
        <v>24884</v>
      </c>
      <c r="BJ119">
        <v>2</v>
      </c>
      <c r="BL119">
        <v>1</v>
      </c>
      <c r="BM119">
        <v>1</v>
      </c>
      <c r="BR119" s="4">
        <f>'pdf DetailxSch $$'!BS119</f>
        <v>0</v>
      </c>
      <c r="BS119" s="4">
        <f>'pdf DetailxSch $$'!BT119</f>
        <v>0</v>
      </c>
      <c r="BT119" s="4">
        <f>'pdf DetailxSch $$'!BU119</f>
        <v>620294</v>
      </c>
      <c r="BU119" s="4">
        <f>'pdf DetailxSch $$'!BV119</f>
        <v>0</v>
      </c>
      <c r="BV119">
        <v>1</v>
      </c>
      <c r="BW119" s="4">
        <f>'pdf DetailxSch $$'!BX119</f>
        <v>0</v>
      </c>
      <c r="BX119" s="4">
        <f>'pdf DetailxSch $$'!BY119</f>
        <v>0</v>
      </c>
      <c r="BY119" s="4">
        <f>'pdf DetailxSch $$'!BZ119</f>
        <v>57788</v>
      </c>
      <c r="BZ119" s="4">
        <f>'pdf DetailxSch $$'!CA119</f>
        <v>30150</v>
      </c>
      <c r="CA119" s="4">
        <f>'pdf DetailxSch $$'!CB119</f>
        <v>30150</v>
      </c>
      <c r="CB119" s="4">
        <f>'pdf DetailxSch $$'!CC119</f>
        <v>69345</v>
      </c>
      <c r="CC119" s="4">
        <f>'pdf DetailxSch $$'!CD119</f>
        <v>40200</v>
      </c>
      <c r="CD119">
        <v>1</v>
      </c>
      <c r="CF119" s="4">
        <f>'pdf DetailxSch $$'!CG119</f>
        <v>0</v>
      </c>
      <c r="CG119" s="4">
        <f>'pdf DetailxSch $$'!CH119</f>
        <v>0</v>
      </c>
      <c r="CJ119" s="4">
        <f>'pdf DetailxSch $$'!CK119</f>
        <v>0</v>
      </c>
      <c r="CK119" s="4">
        <f>'pdf DetailxSch $$'!CL119</f>
        <v>0</v>
      </c>
      <c r="CL119" s="4">
        <f>'pdf DetailxSch $$'!CM119</f>
        <v>201000</v>
      </c>
      <c r="CM119" s="4">
        <f>'pdf DetailxSch $$'!CN119</f>
        <v>320515</v>
      </c>
      <c r="CN119" s="4">
        <f>'pdf DetailxSch $$'!CO119</f>
        <v>31242</v>
      </c>
      <c r="CO119" s="4">
        <f>'pdf DetailxSch $$'!CP119</f>
        <v>0</v>
      </c>
      <c r="CP119" s="4">
        <f>'pdf DetailxSch $$'!CQ119</f>
        <v>0</v>
      </c>
      <c r="CQ119" s="4">
        <f>'pdf DetailxSch $$'!CR119</f>
        <v>0</v>
      </c>
      <c r="CR119" s="4">
        <f>'pdf DetailxSch $$'!CS119</f>
        <v>0</v>
      </c>
      <c r="CT119" s="4">
        <f>'pdf DetailxSch $$'!CU119</f>
        <v>38025</v>
      </c>
      <c r="CU119" s="4">
        <f>'pdf DetailxSch $$'!CV119</f>
        <v>0</v>
      </c>
      <c r="CV119" s="4">
        <f>'pdf DetailxSch $$'!CW119</f>
        <v>0</v>
      </c>
      <c r="CW119" s="4">
        <f>'pdf DetailxSch $$'!CX119</f>
        <v>0</v>
      </c>
      <c r="CY119" s="4">
        <f>'pdf DetailxSch $$'!CZ119</f>
        <v>0</v>
      </c>
      <c r="CZ119" s="4">
        <f>'pdf DetailxSch $$'!DA119</f>
        <v>0</v>
      </c>
      <c r="DA119" s="4">
        <f>'pdf DetailxSch $$'!DB119</f>
        <v>0</v>
      </c>
      <c r="DB119" s="4">
        <f>'pdf DetailxSch $$'!DC119</f>
        <v>0</v>
      </c>
      <c r="DD119" s="4">
        <f>'pdf DetailxSch $$'!DE119</f>
        <v>274</v>
      </c>
      <c r="DE119" s="52">
        <v>193.2</v>
      </c>
      <c r="DG119" s="82">
        <f>VLOOKUP(A119,'[2]FY21 FTE'!$A$2:$DT$118,124,FALSE)</f>
        <v>193.70000044870622</v>
      </c>
      <c r="DH119" s="83">
        <f t="shared" si="1"/>
        <v>-0.50000044870623128</v>
      </c>
    </row>
    <row r="120" spans="1:113" x14ac:dyDescent="0.2">
      <c r="A120" s="7">
        <v>464</v>
      </c>
      <c r="B120" t="s">
        <v>135</v>
      </c>
      <c r="C120" t="s">
        <v>352</v>
      </c>
      <c r="D120">
        <v>7</v>
      </c>
      <c r="E120" s="10">
        <v>487</v>
      </c>
      <c r="F120" s="9">
        <v>0.70399999999999996</v>
      </c>
      <c r="G120">
        <v>343</v>
      </c>
      <c r="H120">
        <v>1</v>
      </c>
      <c r="I120">
        <v>1</v>
      </c>
      <c r="J120">
        <v>1.6</v>
      </c>
      <c r="L120">
        <v>2</v>
      </c>
      <c r="M120">
        <v>1</v>
      </c>
      <c r="N120">
        <v>1</v>
      </c>
      <c r="O120">
        <v>1.2</v>
      </c>
      <c r="P120">
        <v>1</v>
      </c>
      <c r="Q120">
        <v>1</v>
      </c>
      <c r="S120">
        <v>1</v>
      </c>
      <c r="T120">
        <v>1</v>
      </c>
      <c r="U120">
        <v>4</v>
      </c>
      <c r="V120">
        <v>1</v>
      </c>
      <c r="AD120">
        <f>28.83-AE120</f>
        <v>20.291666666666668</v>
      </c>
      <c r="AE120">
        <v>8.5383333333333304</v>
      </c>
      <c r="AF120">
        <v>1</v>
      </c>
      <c r="AG120">
        <v>3</v>
      </c>
      <c r="AH120">
        <v>14</v>
      </c>
      <c r="AI120">
        <v>6</v>
      </c>
      <c r="AJ120">
        <v>1</v>
      </c>
      <c r="AM120">
        <v>0.18</v>
      </c>
      <c r="AT120" s="4">
        <f>'pdf DetailxSch $$'!AT120</f>
        <v>60000</v>
      </c>
      <c r="AU120" s="4">
        <f>'pdf DetailxSch $$'!AV120</f>
        <v>0</v>
      </c>
      <c r="AV120" s="4">
        <f>'pdf DetailxSch $$'!AW120</f>
        <v>217311</v>
      </c>
      <c r="AW120" s="4">
        <f>'pdf DetailxSch $$'!AX120</f>
        <v>3511</v>
      </c>
      <c r="AX120" s="4">
        <f>'pdf DetailxSch $$'!AY120</f>
        <v>0</v>
      </c>
      <c r="BE120">
        <v>1</v>
      </c>
      <c r="BF120" s="4">
        <f>'pdf DetailxSch $$'!BG120</f>
        <v>26216</v>
      </c>
      <c r="BG120" s="4">
        <f>'pdf DetailxSch $$'!BH120</f>
        <v>9000</v>
      </c>
      <c r="BH120" s="4">
        <f>'pdf DetailxSch $$'!BI120</f>
        <v>30000</v>
      </c>
      <c r="BI120" s="4">
        <f>'pdf DetailxSch $$'!BJ120</f>
        <v>74649</v>
      </c>
      <c r="BJ120">
        <v>2</v>
      </c>
      <c r="BL120">
        <v>3</v>
      </c>
      <c r="BM120">
        <v>2</v>
      </c>
      <c r="BO120">
        <v>1</v>
      </c>
      <c r="BR120" s="4">
        <f>'pdf DetailxSch $$'!BS120</f>
        <v>0</v>
      </c>
      <c r="BS120" s="4">
        <f>'pdf DetailxSch $$'!BT120</f>
        <v>0</v>
      </c>
      <c r="BT120" s="4">
        <f>'pdf DetailxSch $$'!BU120</f>
        <v>488092</v>
      </c>
      <c r="BU120" s="4">
        <f>'pdf DetailxSch $$'!BV120</f>
        <v>0</v>
      </c>
      <c r="BV120">
        <v>1</v>
      </c>
      <c r="BW120" s="4">
        <f>'pdf DetailxSch $$'!BX120</f>
        <v>75000</v>
      </c>
      <c r="BX120" s="4">
        <f>'pdf DetailxSch $$'!BY120</f>
        <v>6852</v>
      </c>
      <c r="BY120" s="4">
        <f>'pdf DetailxSch $$'!BZ120</f>
        <v>14001</v>
      </c>
      <c r="BZ120" s="4">
        <f>'pdf DetailxSch $$'!CA120</f>
        <v>7305</v>
      </c>
      <c r="CA120" s="4">
        <f>'pdf DetailxSch $$'!CB120</f>
        <v>7305</v>
      </c>
      <c r="CB120" s="4">
        <f>'pdf DetailxSch $$'!CC120</f>
        <v>16802</v>
      </c>
      <c r="CC120" s="4">
        <f>'pdf DetailxSch $$'!CD120</f>
        <v>9740</v>
      </c>
      <c r="CD120">
        <v>1</v>
      </c>
      <c r="CF120" s="4">
        <f>'pdf DetailxSch $$'!CG120</f>
        <v>0</v>
      </c>
      <c r="CG120" s="4">
        <f>'pdf DetailxSch $$'!CH120</f>
        <v>0</v>
      </c>
      <c r="CJ120" s="4">
        <f>'pdf DetailxSch $$'!CK120</f>
        <v>5000</v>
      </c>
      <c r="CK120" s="4">
        <f>'pdf DetailxSch $$'!CL120</f>
        <v>113946</v>
      </c>
      <c r="CL120" s="4">
        <f>'pdf DetailxSch $$'!CM120</f>
        <v>48700</v>
      </c>
      <c r="CM120" s="4">
        <f>'pdf DetailxSch $$'!CN120</f>
        <v>121245</v>
      </c>
      <c r="CN120" s="4">
        <f>'pdf DetailxSch $$'!CO120</f>
        <v>7624</v>
      </c>
      <c r="CO120" s="4">
        <f>'pdf DetailxSch $$'!CP120</f>
        <v>0</v>
      </c>
      <c r="CP120" s="4">
        <f>'pdf DetailxSch $$'!CQ120</f>
        <v>0</v>
      </c>
      <c r="CQ120" s="4">
        <f>'pdf DetailxSch $$'!CR120</f>
        <v>0</v>
      </c>
      <c r="CR120" s="4">
        <f>'pdf DetailxSch $$'!CS120</f>
        <v>0</v>
      </c>
      <c r="CT120" s="4">
        <f>'pdf DetailxSch $$'!CU120</f>
        <v>20800</v>
      </c>
      <c r="CU120" s="4">
        <f>'pdf DetailxSch $$'!CV120</f>
        <v>0</v>
      </c>
      <c r="CV120" s="4">
        <f>'pdf DetailxSch $$'!CW120</f>
        <v>961895</v>
      </c>
      <c r="CW120" s="4">
        <f>'pdf DetailxSch $$'!CX120</f>
        <v>0</v>
      </c>
      <c r="CY120" s="4">
        <f>'pdf DetailxSch $$'!CZ120</f>
        <v>0</v>
      </c>
      <c r="CZ120" s="4">
        <f>'pdf DetailxSch $$'!DA120</f>
        <v>0</v>
      </c>
      <c r="DA120" s="4">
        <f>'pdf DetailxSch $$'!DB120</f>
        <v>0</v>
      </c>
      <c r="DB120" s="4">
        <f>'pdf DetailxSch $$'!DC120</f>
        <v>0</v>
      </c>
      <c r="DD120" s="4">
        <f>'pdf DetailxSch $$'!DE120</f>
        <v>172</v>
      </c>
      <c r="DE120" s="52">
        <v>82.81</v>
      </c>
      <c r="DG120" s="82">
        <f>VLOOKUP(A120,'[2]FY21 FTE'!$A$2:$DT$118,124,FALSE)</f>
        <v>90.720766102978175</v>
      </c>
      <c r="DH120" s="83">
        <f t="shared" si="1"/>
        <v>-7.9107661029781724</v>
      </c>
      <c r="DI120" s="13"/>
    </row>
    <row r="121" spans="1:113" x14ac:dyDescent="0.2">
      <c r="A121" s="7">
        <v>861</v>
      </c>
      <c r="B121" t="s">
        <v>136</v>
      </c>
      <c r="C121" t="s">
        <v>357</v>
      </c>
      <c r="D121">
        <v>5</v>
      </c>
      <c r="E121" s="10">
        <v>43</v>
      </c>
      <c r="F121" s="9">
        <v>0</v>
      </c>
      <c r="G121">
        <v>0</v>
      </c>
      <c r="H121">
        <v>1</v>
      </c>
      <c r="L121">
        <v>1</v>
      </c>
      <c r="N121">
        <v>1</v>
      </c>
      <c r="O121">
        <v>1</v>
      </c>
      <c r="W121">
        <v>0.5</v>
      </c>
      <c r="AD121">
        <v>6</v>
      </c>
      <c r="AF121">
        <v>1</v>
      </c>
      <c r="AG121">
        <v>1</v>
      </c>
      <c r="AH121">
        <v>5</v>
      </c>
      <c r="AM121">
        <v>0.05</v>
      </c>
      <c r="AT121" s="4">
        <f>'pdf DetailxSch $$'!AT121</f>
        <v>15000</v>
      </c>
      <c r="AU121" s="4">
        <f>'pdf DetailxSch $$'!AV121</f>
        <v>0</v>
      </c>
      <c r="AV121" s="4">
        <f>'pdf DetailxSch $$'!AW121</f>
        <v>0</v>
      </c>
      <c r="AW121" s="4">
        <f>'pdf DetailxSch $$'!AX121</f>
        <v>0</v>
      </c>
      <c r="AX121" s="4">
        <f>'pdf DetailxSch $$'!AY121</f>
        <v>1075</v>
      </c>
      <c r="BF121" s="4">
        <f>'pdf DetailxSch $$'!BG121</f>
        <v>0</v>
      </c>
      <c r="BG121" s="4">
        <f>'pdf DetailxSch $$'!BH121</f>
        <v>0</v>
      </c>
      <c r="BH121" s="4">
        <f>'pdf DetailxSch $$'!BI121</f>
        <v>0</v>
      </c>
      <c r="BI121" s="4">
        <f>'pdf DetailxSch $$'!BJ121</f>
        <v>0</v>
      </c>
      <c r="BR121" s="4">
        <f>'pdf DetailxSch $$'!BS121</f>
        <v>0</v>
      </c>
      <c r="BS121" s="4">
        <f>'pdf DetailxSch $$'!BT121</f>
        <v>0</v>
      </c>
      <c r="BT121" s="4">
        <f>'pdf DetailxSch $$'!BU121</f>
        <v>0</v>
      </c>
      <c r="BU121" s="4">
        <f>'pdf DetailxSch $$'!BV121</f>
        <v>0</v>
      </c>
      <c r="BW121" s="4">
        <f>'pdf DetailxSch $$'!BX121</f>
        <v>0</v>
      </c>
      <c r="BX121" s="4">
        <f>'pdf DetailxSch $$'!BY121</f>
        <v>0</v>
      </c>
      <c r="BY121" s="4">
        <f>'pdf DetailxSch $$'!BZ121</f>
        <v>1093</v>
      </c>
      <c r="BZ121" s="4">
        <f>'pdf DetailxSch $$'!CA121</f>
        <v>570</v>
      </c>
      <c r="CA121" s="4">
        <f>'pdf DetailxSch $$'!CB121</f>
        <v>570</v>
      </c>
      <c r="CB121" s="4">
        <f>'pdf DetailxSch $$'!CC121</f>
        <v>1311</v>
      </c>
      <c r="CC121" s="4">
        <f>'pdf DetailxSch $$'!CD121</f>
        <v>760</v>
      </c>
      <c r="CF121" s="4">
        <f>'pdf DetailxSch $$'!CG121</f>
        <v>0</v>
      </c>
      <c r="CG121" s="4">
        <f>'pdf DetailxSch $$'!CH121</f>
        <v>0</v>
      </c>
      <c r="CJ121" s="4">
        <f>'pdf DetailxSch $$'!CK121</f>
        <v>0</v>
      </c>
      <c r="CK121" s="4">
        <f>'pdf DetailxSch $$'!CL121</f>
        <v>0</v>
      </c>
      <c r="CL121" s="4">
        <f>'pdf DetailxSch $$'!CM121</f>
        <v>4300</v>
      </c>
      <c r="CM121" s="4">
        <f>'pdf DetailxSch $$'!CN121</f>
        <v>31650</v>
      </c>
      <c r="CN121" s="4">
        <f>'pdf DetailxSch $$'!CO121</f>
        <v>2456</v>
      </c>
      <c r="CO121" s="4">
        <f>'pdf DetailxSch $$'!CP121</f>
        <v>0</v>
      </c>
      <c r="CP121" s="4">
        <f>'pdf DetailxSch $$'!CQ121</f>
        <v>362805</v>
      </c>
      <c r="CQ121" s="4">
        <f>'pdf DetailxSch $$'!CR121</f>
        <v>0</v>
      </c>
      <c r="CR121" s="4">
        <f>'pdf DetailxSch $$'!CS121</f>
        <v>0</v>
      </c>
      <c r="CT121" s="4">
        <f>'pdf DetailxSch $$'!CU121</f>
        <v>0</v>
      </c>
      <c r="CU121" s="4">
        <f>'pdf DetailxSch $$'!CV121</f>
        <v>0</v>
      </c>
      <c r="CV121" s="4">
        <f>'pdf DetailxSch $$'!CW121</f>
        <v>0</v>
      </c>
      <c r="CW121" s="4">
        <f>'pdf DetailxSch $$'!CX121</f>
        <v>0</v>
      </c>
      <c r="CX121">
        <v>3</v>
      </c>
      <c r="CY121" s="4">
        <f>'pdf DetailxSch $$'!CZ121</f>
        <v>0</v>
      </c>
      <c r="CZ121" s="4">
        <f>'pdf DetailxSch $$'!DA121</f>
        <v>0</v>
      </c>
      <c r="DA121" s="4">
        <f>'pdf DetailxSch $$'!DB121</f>
        <v>92933</v>
      </c>
      <c r="DB121" s="4">
        <f>'pdf DetailxSch $$'!DC121</f>
        <v>0</v>
      </c>
      <c r="DC121">
        <v>1</v>
      </c>
      <c r="DD121" s="4">
        <f>'pdf DetailxSch $$'!DE121</f>
        <v>154393</v>
      </c>
      <c r="DE121" s="52">
        <v>21.55</v>
      </c>
      <c r="DG121" s="82">
        <f>VLOOKUP(A121,'[2]FY21 FTE'!$A$2:$DT$118,124,FALSE)</f>
        <v>17.09090909090909</v>
      </c>
      <c r="DH121" s="83">
        <f t="shared" si="1"/>
        <v>4.4590909090909108</v>
      </c>
    </row>
    <row r="122" spans="1:113" x14ac:dyDescent="0.2">
      <c r="B122" t="s">
        <v>141</v>
      </c>
      <c r="E122" s="10">
        <f>SUM(E4:E121)</f>
        <v>51493</v>
      </c>
      <c r="F122" s="9">
        <f>G122/E122</f>
        <v>0.44864350494241934</v>
      </c>
      <c r="G122" s="10">
        <f t="shared" ref="G122:AT122" si="2">SUM(G4:G121)</f>
        <v>23102</v>
      </c>
      <c r="H122" s="24">
        <f t="shared" si="2"/>
        <v>114.5</v>
      </c>
      <c r="I122" s="24">
        <f t="shared" si="2"/>
        <v>117.5</v>
      </c>
      <c r="J122" s="24">
        <f t="shared" si="2"/>
        <v>134.35999999999996</v>
      </c>
      <c r="K122" s="24">
        <f t="shared" si="2"/>
        <v>28.900000000000002</v>
      </c>
      <c r="L122" s="24">
        <f t="shared" si="2"/>
        <v>56.5</v>
      </c>
      <c r="M122" s="24">
        <f t="shared" si="2"/>
        <v>103.5</v>
      </c>
      <c r="N122" s="24">
        <f t="shared" si="2"/>
        <v>118</v>
      </c>
      <c r="O122" s="24">
        <f t="shared" si="2"/>
        <v>86.800000000000011</v>
      </c>
      <c r="P122" s="24">
        <f t="shared" si="2"/>
        <v>18</v>
      </c>
      <c r="Q122" s="24">
        <f t="shared" si="2"/>
        <v>24</v>
      </c>
      <c r="R122" s="24">
        <f t="shared" si="2"/>
        <v>2</v>
      </c>
      <c r="S122" s="24">
        <f t="shared" si="2"/>
        <v>117</v>
      </c>
      <c r="T122" s="24">
        <f t="shared" si="2"/>
        <v>116</v>
      </c>
      <c r="U122" s="24">
        <f t="shared" si="2"/>
        <v>334</v>
      </c>
      <c r="V122" s="24">
        <f t="shared" si="2"/>
        <v>102</v>
      </c>
      <c r="W122" s="24">
        <f t="shared" si="2"/>
        <v>299.5</v>
      </c>
      <c r="X122" s="24">
        <f t="shared" si="2"/>
        <v>20.5</v>
      </c>
      <c r="Y122" s="24">
        <f t="shared" si="2"/>
        <v>135</v>
      </c>
      <c r="Z122" s="24">
        <f t="shared" si="2"/>
        <v>80</v>
      </c>
      <c r="AA122" s="24">
        <f t="shared" si="2"/>
        <v>164</v>
      </c>
      <c r="AB122" s="24">
        <f t="shared" si="2"/>
        <v>378</v>
      </c>
      <c r="AC122" s="24">
        <f t="shared" si="2"/>
        <v>215</v>
      </c>
      <c r="AD122" s="24">
        <f t="shared" si="2"/>
        <v>2136.1983333333333</v>
      </c>
      <c r="AE122" s="24">
        <f t="shared" si="2"/>
        <v>100.57166666666666</v>
      </c>
      <c r="AF122" s="24">
        <f t="shared" si="2"/>
        <v>126</v>
      </c>
      <c r="AG122" s="24">
        <f t="shared" si="2"/>
        <v>213</v>
      </c>
      <c r="AH122" s="24">
        <f t="shared" si="2"/>
        <v>929</v>
      </c>
      <c r="AI122" s="24">
        <f t="shared" si="2"/>
        <v>460</v>
      </c>
      <c r="AJ122" s="24">
        <f t="shared" si="2"/>
        <v>36</v>
      </c>
      <c r="AK122" s="24">
        <f t="shared" si="2"/>
        <v>8</v>
      </c>
      <c r="AL122" s="24">
        <f t="shared" si="2"/>
        <v>374</v>
      </c>
      <c r="AM122" s="24">
        <f t="shared" si="2"/>
        <v>7.5099999999999971</v>
      </c>
      <c r="AN122" s="24">
        <f t="shared" si="2"/>
        <v>7</v>
      </c>
      <c r="AO122" s="24">
        <f t="shared" si="2"/>
        <v>43</v>
      </c>
      <c r="AP122" s="24">
        <f t="shared" si="2"/>
        <v>14</v>
      </c>
      <c r="AQ122" s="24">
        <f t="shared" si="2"/>
        <v>341</v>
      </c>
      <c r="AR122" s="24">
        <f t="shared" si="2"/>
        <v>344</v>
      </c>
      <c r="AS122" s="24">
        <f t="shared" si="2"/>
        <v>50</v>
      </c>
      <c r="AT122" s="4">
        <f t="shared" si="2"/>
        <v>850000</v>
      </c>
      <c r="AU122" s="4">
        <f t="shared" ref="AU122:AX122" si="3">SUM(AU4:AU121)</f>
        <v>0</v>
      </c>
      <c r="AV122" s="4">
        <f t="shared" si="3"/>
        <v>14721352</v>
      </c>
      <c r="AW122" s="4">
        <f t="shared" si="3"/>
        <v>237853</v>
      </c>
      <c r="AX122" s="4">
        <f t="shared" si="3"/>
        <v>395525</v>
      </c>
      <c r="AY122" s="24">
        <f t="shared" ref="AY122:BF122" si="4">SUM(AY4:AY121)</f>
        <v>7</v>
      </c>
      <c r="AZ122" s="24">
        <f t="shared" si="4"/>
        <v>7</v>
      </c>
      <c r="BA122" s="24">
        <f t="shared" si="4"/>
        <v>9</v>
      </c>
      <c r="BB122" s="24">
        <f t="shared" si="4"/>
        <v>3</v>
      </c>
      <c r="BC122" s="24">
        <f t="shared" si="4"/>
        <v>5</v>
      </c>
      <c r="BD122" s="24">
        <f t="shared" si="4"/>
        <v>1</v>
      </c>
      <c r="BE122" s="24">
        <f t="shared" si="4"/>
        <v>9</v>
      </c>
      <c r="BF122" s="4">
        <f t="shared" si="4"/>
        <v>159214</v>
      </c>
      <c r="BG122" s="4">
        <f t="shared" ref="BG122:BI122" si="5">SUM(BG4:BG121)</f>
        <v>157730</v>
      </c>
      <c r="BH122" s="4">
        <f t="shared" si="5"/>
        <v>320000</v>
      </c>
      <c r="BI122" s="4">
        <f t="shared" si="5"/>
        <v>290398</v>
      </c>
      <c r="BJ122" s="24">
        <f t="shared" ref="BJ122:BR122" si="6">SUM(BJ4:BJ121)</f>
        <v>20</v>
      </c>
      <c r="BK122" s="24">
        <f t="shared" si="6"/>
        <v>2</v>
      </c>
      <c r="BL122" s="24">
        <f t="shared" si="6"/>
        <v>19</v>
      </c>
      <c r="BM122" s="24">
        <f t="shared" si="6"/>
        <v>7</v>
      </c>
      <c r="BN122" s="24">
        <f t="shared" si="6"/>
        <v>1</v>
      </c>
      <c r="BO122" s="24">
        <f t="shared" si="6"/>
        <v>6</v>
      </c>
      <c r="BP122" s="24">
        <f t="shared" si="6"/>
        <v>61</v>
      </c>
      <c r="BQ122" s="24">
        <f t="shared" si="6"/>
        <v>1</v>
      </c>
      <c r="BR122" s="4">
        <f t="shared" si="6"/>
        <v>575000</v>
      </c>
      <c r="BS122" s="4">
        <f t="shared" ref="BS122:BU122" si="7">SUM(BS4:BS121)</f>
        <v>30000</v>
      </c>
      <c r="BT122" s="4">
        <f t="shared" si="7"/>
        <v>19972945</v>
      </c>
      <c r="BU122" s="4">
        <f t="shared" si="7"/>
        <v>2500000</v>
      </c>
      <c r="BV122" s="24">
        <f>SUM(BV4:BV121)</f>
        <v>16</v>
      </c>
      <c r="BW122" s="4">
        <f t="shared" ref="BW122:CC122" si="8">SUM(BW4:BW121)</f>
        <v>1050000</v>
      </c>
      <c r="BX122" s="4">
        <f t="shared" si="8"/>
        <v>558156</v>
      </c>
      <c r="BY122" s="4">
        <f t="shared" si="8"/>
        <v>618924</v>
      </c>
      <c r="BZ122" s="4">
        <f t="shared" si="8"/>
        <v>428870</v>
      </c>
      <c r="CA122" s="4">
        <f t="shared" si="8"/>
        <v>428870</v>
      </c>
      <c r="CB122" s="4">
        <f t="shared" si="8"/>
        <v>712418</v>
      </c>
      <c r="CC122" s="4">
        <f t="shared" si="8"/>
        <v>1029600</v>
      </c>
      <c r="CD122" s="24">
        <f>SUM(CD4:CD121)</f>
        <v>12</v>
      </c>
      <c r="CE122" s="24">
        <f>SUM(CE4:CE121)</f>
        <v>3</v>
      </c>
      <c r="CF122" s="4">
        <f t="shared" ref="CF122:CG122" si="9">SUM(CF4:CF121)</f>
        <v>0</v>
      </c>
      <c r="CG122" s="4">
        <f t="shared" si="9"/>
        <v>450000</v>
      </c>
      <c r="CH122" s="24">
        <f>SUM(CH4:CH121)</f>
        <v>3</v>
      </c>
      <c r="CI122" s="24">
        <f>SUM(CI4:CI121)</f>
        <v>1</v>
      </c>
      <c r="CJ122" s="4">
        <f t="shared" ref="CJ122:CR122" si="10">SUM(CJ4:CJ121)</f>
        <v>30000</v>
      </c>
      <c r="CK122" s="4">
        <f t="shared" si="10"/>
        <v>640313</v>
      </c>
      <c r="CL122" s="4">
        <f t="shared" si="10"/>
        <v>5194100</v>
      </c>
      <c r="CM122" s="4">
        <f t="shared" si="10"/>
        <v>11653937</v>
      </c>
      <c r="CN122" s="4">
        <f t="shared" si="10"/>
        <v>823227</v>
      </c>
      <c r="CO122" s="4">
        <f t="shared" si="10"/>
        <v>752872</v>
      </c>
      <c r="CP122" s="4">
        <f t="shared" si="10"/>
        <v>9205617</v>
      </c>
      <c r="CQ122" s="4">
        <f t="shared" si="10"/>
        <v>221744</v>
      </c>
      <c r="CR122" s="4">
        <f t="shared" si="10"/>
        <v>167908</v>
      </c>
      <c r="CS122" s="24">
        <f>SUM(CS4:CS121)</f>
        <v>1</v>
      </c>
      <c r="CT122" s="4">
        <f t="shared" ref="CT122:CW122" si="11">SUM(CT4:CT121)</f>
        <v>2480359</v>
      </c>
      <c r="CU122" s="4">
        <f t="shared" si="11"/>
        <v>13200</v>
      </c>
      <c r="CV122" s="4">
        <f t="shared" si="11"/>
        <v>12317769</v>
      </c>
      <c r="CW122" s="4">
        <f t="shared" si="11"/>
        <v>3618599</v>
      </c>
      <c r="CX122" s="24">
        <f>SUM(CX4:CX121)</f>
        <v>3</v>
      </c>
      <c r="CY122" s="4">
        <f t="shared" ref="CY122:DB122" si="12">SUM(CY4:CY121)</f>
        <v>3422</v>
      </c>
      <c r="CZ122" s="4">
        <f t="shared" si="12"/>
        <v>6000</v>
      </c>
      <c r="DA122" s="4">
        <f t="shared" si="12"/>
        <v>189025</v>
      </c>
      <c r="DB122" s="4">
        <f t="shared" si="12"/>
        <v>21000</v>
      </c>
      <c r="DC122" s="24">
        <f>SUM(DC4:DC121)</f>
        <v>1</v>
      </c>
      <c r="DD122" s="4">
        <f>SUM(DD4:DD121)</f>
        <v>2506335</v>
      </c>
      <c r="DE122" s="52">
        <f>SUM(DE4:DE121)</f>
        <v>7957.68</v>
      </c>
      <c r="DG122" s="52">
        <f>SUM(DG4:DG121)</f>
        <v>7919.4069417241835</v>
      </c>
      <c r="DH122" s="83">
        <f t="shared" si="1"/>
        <v>38.273058275816766</v>
      </c>
    </row>
    <row r="123" spans="1:113" x14ac:dyDescent="0.2">
      <c r="B123" t="s">
        <v>378</v>
      </c>
      <c r="H123" s="4">
        <v>195277</v>
      </c>
      <c r="I123" s="4">
        <v>112569</v>
      </c>
      <c r="J123" s="4">
        <v>156529</v>
      </c>
      <c r="K123" s="4">
        <v>112569</v>
      </c>
      <c r="L123" s="4">
        <v>127248</v>
      </c>
      <c r="M123" s="4">
        <v>90879</v>
      </c>
      <c r="N123" s="4">
        <v>67876</v>
      </c>
      <c r="O123" s="4">
        <v>50639</v>
      </c>
      <c r="P123" s="4">
        <v>56854</v>
      </c>
      <c r="Q123" s="4">
        <v>69509</v>
      </c>
      <c r="R123" s="4">
        <v>69509</v>
      </c>
      <c r="S123" s="4">
        <v>78183</v>
      </c>
      <c r="T123" s="4">
        <v>60194</v>
      </c>
      <c r="U123" s="4">
        <v>50595</v>
      </c>
      <c r="V123" s="4">
        <v>112569</v>
      </c>
      <c r="W123" s="4">
        <v>112569</v>
      </c>
      <c r="X123" s="4">
        <v>112569</v>
      </c>
      <c r="Y123" s="4">
        <v>112569</v>
      </c>
      <c r="Z123" s="4">
        <v>112569</v>
      </c>
      <c r="AA123" s="4">
        <v>112569</v>
      </c>
      <c r="AB123" s="4">
        <v>37488</v>
      </c>
      <c r="AC123" s="4">
        <v>37488</v>
      </c>
      <c r="AD123" s="4">
        <v>112569</v>
      </c>
      <c r="AE123" s="4">
        <v>112569</v>
      </c>
      <c r="AF123" s="4">
        <v>112569</v>
      </c>
      <c r="AG123" s="4">
        <v>112569</v>
      </c>
      <c r="AH123" s="4">
        <v>112569</v>
      </c>
      <c r="AI123" s="4">
        <v>37488</v>
      </c>
      <c r="AJ123" s="4">
        <v>55015</v>
      </c>
      <c r="AK123" s="4">
        <v>117087</v>
      </c>
      <c r="AL123" s="4">
        <v>112569</v>
      </c>
      <c r="AM123" s="4">
        <v>112569</v>
      </c>
      <c r="AN123" s="4">
        <v>37488</v>
      </c>
      <c r="AO123" s="4">
        <v>112569</v>
      </c>
      <c r="AP123" s="4">
        <v>127248</v>
      </c>
      <c r="AQ123" s="4">
        <v>6800</v>
      </c>
      <c r="AR123" s="4">
        <v>6800</v>
      </c>
      <c r="AS123" s="4">
        <v>10200</v>
      </c>
      <c r="AT123" s="4"/>
      <c r="AU123" s="4"/>
      <c r="AV123" s="4"/>
      <c r="AW123" s="4"/>
      <c r="AX123" s="4"/>
      <c r="AY123" s="4">
        <v>117087</v>
      </c>
      <c r="AZ123" s="4">
        <v>112569</v>
      </c>
      <c r="BA123" s="4">
        <v>156529</v>
      </c>
      <c r="BB123" s="4">
        <v>112569</v>
      </c>
      <c r="BC123" s="4">
        <v>112569</v>
      </c>
      <c r="BD123" s="4">
        <v>112569</v>
      </c>
      <c r="BE123" s="4">
        <v>156529</v>
      </c>
      <c r="BF123" s="4"/>
      <c r="BG123" s="4"/>
      <c r="BH123" s="4"/>
      <c r="BI123" s="4"/>
      <c r="BJ123" s="4">
        <v>112569</v>
      </c>
      <c r="BK123" s="4">
        <v>112569</v>
      </c>
      <c r="BL123" s="4">
        <v>144306</v>
      </c>
      <c r="BM123" s="4">
        <v>117087</v>
      </c>
      <c r="BN123" s="4">
        <v>125502</v>
      </c>
      <c r="BO123" s="4">
        <v>112569</v>
      </c>
      <c r="BP123" s="4">
        <v>112569</v>
      </c>
      <c r="BQ123" s="4">
        <v>112569</v>
      </c>
      <c r="BR123" s="4"/>
      <c r="BS123" s="4"/>
      <c r="BT123" s="4"/>
      <c r="BU123" s="4"/>
      <c r="BV123" s="4">
        <v>117087</v>
      </c>
      <c r="BW123" s="4"/>
      <c r="BX123" s="4"/>
      <c r="BY123" s="4"/>
      <c r="BZ123" s="4"/>
      <c r="CA123" s="4"/>
      <c r="CB123" s="4"/>
      <c r="CC123" s="4"/>
      <c r="CD123" s="4">
        <v>117087</v>
      </c>
      <c r="CE123" s="4">
        <v>112569</v>
      </c>
      <c r="CF123" s="4"/>
      <c r="CG123" s="4"/>
      <c r="CH123" s="4">
        <v>117087</v>
      </c>
      <c r="CI123" s="4">
        <v>144306</v>
      </c>
      <c r="CJ123" s="4"/>
      <c r="CK123" s="4"/>
      <c r="CL123" s="4"/>
      <c r="CM123" s="4"/>
      <c r="CN123" s="4"/>
      <c r="CO123" s="4"/>
      <c r="CP123" s="4"/>
      <c r="CQ123" s="4"/>
      <c r="CR123" s="4"/>
      <c r="CS123" s="4">
        <v>69396</v>
      </c>
      <c r="CT123" s="4"/>
      <c r="CU123" s="4"/>
      <c r="CV123" s="4"/>
      <c r="CW123" s="4"/>
      <c r="CX123" s="4">
        <v>43787</v>
      </c>
      <c r="CY123" s="4"/>
      <c r="CZ123" s="4"/>
      <c r="DA123" s="4"/>
      <c r="DB123" s="4"/>
      <c r="DC123" s="4">
        <v>117087</v>
      </c>
      <c r="DD123" s="4"/>
      <c r="DF123" s="4"/>
      <c r="DG123" s="4"/>
    </row>
    <row r="124" spans="1:113" s="4" customFormat="1" x14ac:dyDescent="0.2">
      <c r="B124" s="4" t="s">
        <v>379</v>
      </c>
      <c r="H124" s="4">
        <v>191050.75104188372</v>
      </c>
      <c r="I124" s="4">
        <v>110891.27068881014</v>
      </c>
      <c r="J124" s="4">
        <v>152914.74921665495</v>
      </c>
      <c r="K124" s="4">
        <v>110891.27068881014</v>
      </c>
      <c r="L124" s="4">
        <v>124758.86087554789</v>
      </c>
      <c r="M124" s="4">
        <v>89505.059196611037</v>
      </c>
      <c r="N124" s="4">
        <v>59866.796146808359</v>
      </c>
      <c r="O124" s="4">
        <v>44831.193878299673</v>
      </c>
      <c r="P124" s="4">
        <v>49534.351124581444</v>
      </c>
      <c r="Q124" s="4">
        <v>69924</v>
      </c>
      <c r="R124" s="4">
        <v>69924.031375330247</v>
      </c>
      <c r="S124" s="4">
        <v>77625.750694703253</v>
      </c>
      <c r="T124" s="4">
        <v>60676.224767295193</v>
      </c>
      <c r="U124" s="4">
        <v>49716.317374927377</v>
      </c>
      <c r="V124" s="4">
        <v>110891.27068881014</v>
      </c>
      <c r="W124" s="4">
        <v>110891.27068881014</v>
      </c>
      <c r="X124" s="4">
        <v>110891.27068881014</v>
      </c>
      <c r="Y124" s="4">
        <v>110891.27068881014</v>
      </c>
      <c r="Z124" s="4">
        <v>110891.27068881014</v>
      </c>
      <c r="AA124" s="4">
        <v>110891.27068881014</v>
      </c>
      <c r="AB124" s="4">
        <v>33411.157694564718</v>
      </c>
      <c r="AC124" s="4">
        <v>33411.157694564718</v>
      </c>
      <c r="AD124" s="4">
        <v>110891.27068881014</v>
      </c>
      <c r="AE124" s="4">
        <v>110891.27068881014</v>
      </c>
      <c r="AF124" s="4">
        <v>110891.27068881014</v>
      </c>
      <c r="AG124" s="4">
        <v>110891.27068881014</v>
      </c>
      <c r="AH124" s="4">
        <v>110891.27068881014</v>
      </c>
      <c r="AI124" s="4">
        <v>33411.157694564718</v>
      </c>
      <c r="AJ124" s="4">
        <v>48327.936512970991</v>
      </c>
      <c r="AK124" s="4">
        <v>114084.97559574516</v>
      </c>
      <c r="AL124" s="4">
        <v>110891.27068881014</v>
      </c>
      <c r="AM124" s="4">
        <v>110891.27068881014</v>
      </c>
      <c r="AN124" s="4">
        <v>33411.157694564718</v>
      </c>
      <c r="AO124" s="4">
        <v>110891.27068881014</v>
      </c>
      <c r="AP124" s="4">
        <v>124758.86087554789</v>
      </c>
      <c r="AQ124" s="37">
        <v>7160</v>
      </c>
      <c r="AR124" s="37">
        <v>7160</v>
      </c>
      <c r="AS124" s="37">
        <v>10740</v>
      </c>
      <c r="AY124" s="36">
        <v>114084.97559574516</v>
      </c>
      <c r="AZ124" s="36">
        <v>110891.27068881014</v>
      </c>
      <c r="BA124" s="4">
        <v>152914.74921665495</v>
      </c>
      <c r="BB124" s="4">
        <v>110891.27068881014</v>
      </c>
      <c r="BC124" s="4">
        <v>110891.27068881014</v>
      </c>
      <c r="BD124" s="4">
        <v>110891.27068881014</v>
      </c>
      <c r="BE124" s="4">
        <v>152914.74921665495</v>
      </c>
      <c r="BJ124" s="4">
        <v>110891.27068881014</v>
      </c>
      <c r="BK124" s="4">
        <v>110891.27068881014</v>
      </c>
      <c r="BL124" s="4">
        <v>140126.11598983698</v>
      </c>
      <c r="BM124" s="4">
        <v>114084.97559574516</v>
      </c>
      <c r="BN124" s="4">
        <v>110891.27068881014</v>
      </c>
      <c r="BO124" s="4">
        <v>110891.27068881014</v>
      </c>
      <c r="BP124" s="4">
        <v>110891.27068881014</v>
      </c>
      <c r="BQ124" s="4">
        <v>110891.27068881014</v>
      </c>
      <c r="BV124" s="36">
        <v>114084.97559574516</v>
      </c>
      <c r="CD124" s="36">
        <v>114084.97559574516</v>
      </c>
      <c r="CE124" s="4">
        <v>110891.27068881014</v>
      </c>
      <c r="CH124" s="36">
        <v>114084.97559574516</v>
      </c>
      <c r="CI124" s="36">
        <v>140126.11598983698</v>
      </c>
      <c r="CS124" s="4">
        <v>61311</v>
      </c>
      <c r="CX124" s="4">
        <v>39040</v>
      </c>
      <c r="DC124" s="36">
        <v>114084.97559574516</v>
      </c>
      <c r="DE124" s="52"/>
      <c r="DF124" s="4" t="s">
        <v>439</v>
      </c>
      <c r="DH124" s="64">
        <f>COUNTIF(DH4:DH121,"&lt;0")</f>
        <v>59</v>
      </c>
    </row>
    <row r="125" spans="1:113" x14ac:dyDescent="0.2">
      <c r="B125" t="s">
        <v>458</v>
      </c>
      <c r="H125" s="9">
        <f t="shared" ref="H125" si="13">(H123-H124)/H124</f>
        <v>2.2121080053696139E-2</v>
      </c>
      <c r="I125" s="9">
        <f t="shared" ref="I125" si="14">(I123-I124)/I124</f>
        <v>1.5129498478721632E-2</v>
      </c>
      <c r="J125" s="9">
        <f t="shared" ref="J125" si="15">(J123-J124)/J124</f>
        <v>2.3635723838674676E-2</v>
      </c>
      <c r="K125" s="9">
        <f t="shared" ref="K125" si="16">(K123-K124)/K124</f>
        <v>1.5129498478721632E-2</v>
      </c>
      <c r="L125" s="9">
        <f t="shared" ref="L125" si="17">(L123-L124)/L124</f>
        <v>1.9951601890106436E-2</v>
      </c>
      <c r="M125" s="9">
        <f t="shared" ref="M125" si="18">(M123-M124)/M124</f>
        <v>1.5350426173909342E-2</v>
      </c>
      <c r="N125" s="9">
        <f t="shared" ref="N125" si="19">(N123-N124)/N124</f>
        <v>0.13378373937952298</v>
      </c>
      <c r="O125" s="9">
        <f t="shared" ref="O125" si="20">(O123-O124)/O124</f>
        <v>0.12954832604874189</v>
      </c>
      <c r="P125" s="9">
        <f t="shared" ref="P125" si="21">(P123-P124)/P124</f>
        <v>0.14776914826257159</v>
      </c>
      <c r="Q125" s="9">
        <f t="shared" ref="Q125" si="22">(Q123-Q124)/Q124</f>
        <v>-5.9350151593158288E-3</v>
      </c>
      <c r="R125" s="9">
        <f t="shared" ref="R125" si="23">(R123-R124)/R124</f>
        <v>-5.9354612022079929E-3</v>
      </c>
      <c r="S125" s="9">
        <f t="shared" ref="S125" si="24">(S123-S124)/S124</f>
        <v>7.1786655885412399E-3</v>
      </c>
      <c r="T125" s="9">
        <f t="shared" ref="T125" si="25">(T123-T124)/T124</f>
        <v>-7.9475077618064716E-3</v>
      </c>
      <c r="U125" s="9">
        <f t="shared" ref="U125" si="26">(U123-U124)/U124</f>
        <v>1.7673928228556894E-2</v>
      </c>
      <c r="V125" s="9">
        <f t="shared" ref="V125" si="27">(V123-V124)/V124</f>
        <v>1.5129498478721632E-2</v>
      </c>
      <c r="W125" s="9">
        <f t="shared" ref="W125:X125" si="28">(W123-W124)/W124</f>
        <v>1.5129498478721632E-2</v>
      </c>
      <c r="X125" s="9">
        <f t="shared" si="28"/>
        <v>1.5129498478721632E-2</v>
      </c>
      <c r="Y125" s="9">
        <f t="shared" ref="Y125" si="29">(Y123-Y124)/Y124</f>
        <v>1.5129498478721632E-2</v>
      </c>
      <c r="Z125" s="9">
        <f t="shared" ref="Z125" si="30">(Z123-Z124)/Z124</f>
        <v>1.5129498478721632E-2</v>
      </c>
      <c r="AA125" s="9">
        <f t="shared" ref="AA125" si="31">(AA123-AA124)/AA124</f>
        <v>1.5129498478721632E-2</v>
      </c>
      <c r="AB125" s="9">
        <f t="shared" ref="AB125" si="32">(AB123-AB124)/AB124</f>
        <v>0.12202038440884369</v>
      </c>
      <c r="AC125" s="9">
        <f t="shared" ref="AC125:CI125" si="33">(AC123-AC124)/AC124</f>
        <v>0.12202038440884369</v>
      </c>
      <c r="AD125" s="9">
        <f t="shared" si="33"/>
        <v>1.5129498478721632E-2</v>
      </c>
      <c r="AE125" s="9">
        <f t="shared" si="33"/>
        <v>1.5129498478721632E-2</v>
      </c>
      <c r="AF125" s="9">
        <f t="shared" si="33"/>
        <v>1.5129498478721632E-2</v>
      </c>
      <c r="AG125" s="9">
        <f t="shared" si="33"/>
        <v>1.5129498478721632E-2</v>
      </c>
      <c r="AH125" s="9">
        <f t="shared" si="33"/>
        <v>1.5129498478721632E-2</v>
      </c>
      <c r="AI125" s="9">
        <f t="shared" si="33"/>
        <v>0.12202038440884369</v>
      </c>
      <c r="AJ125" s="9">
        <f t="shared" si="33"/>
        <v>0.13836848766001486</v>
      </c>
      <c r="AK125" s="9">
        <f t="shared" si="33"/>
        <v>2.631393300106737E-2</v>
      </c>
      <c r="AL125" s="9">
        <f t="shared" si="33"/>
        <v>1.5129498478721632E-2</v>
      </c>
      <c r="AM125" s="9">
        <f t="shared" si="33"/>
        <v>1.5129498478721632E-2</v>
      </c>
      <c r="AN125" s="9">
        <f t="shared" si="33"/>
        <v>0.12202038440884369</v>
      </c>
      <c r="AO125" s="9">
        <f t="shared" si="33"/>
        <v>1.5129498478721632E-2</v>
      </c>
      <c r="AP125" s="9">
        <f t="shared" si="33"/>
        <v>1.9951601890106436E-2</v>
      </c>
      <c r="AQ125" s="9">
        <f t="shared" si="33"/>
        <v>-5.027932960893855E-2</v>
      </c>
      <c r="AR125" s="9">
        <f t="shared" si="33"/>
        <v>-5.027932960893855E-2</v>
      </c>
      <c r="AS125" s="9">
        <f t="shared" si="33"/>
        <v>-5.027932960893855E-2</v>
      </c>
      <c r="AT125" s="43">
        <v>0.98522167487684698</v>
      </c>
      <c r="AU125" s="43">
        <v>0.98522167487684698</v>
      </c>
      <c r="AV125" s="43">
        <v>0.98522167487684698</v>
      </c>
      <c r="AW125" s="43">
        <v>0.98522167487684698</v>
      </c>
      <c r="AX125" s="43">
        <v>0.98522167487684698</v>
      </c>
      <c r="AY125" s="9">
        <f t="shared" si="33"/>
        <v>2.631393300106737E-2</v>
      </c>
      <c r="AZ125" s="9">
        <f t="shared" si="33"/>
        <v>1.5129498478721632E-2</v>
      </c>
      <c r="BA125" s="9">
        <f t="shared" si="33"/>
        <v>2.3635723838674676E-2</v>
      </c>
      <c r="BB125" s="9">
        <f t="shared" si="33"/>
        <v>1.5129498478721632E-2</v>
      </c>
      <c r="BC125" s="9">
        <f t="shared" si="33"/>
        <v>1.5129498478721632E-2</v>
      </c>
      <c r="BD125" s="9">
        <f t="shared" si="33"/>
        <v>1.5129498478721632E-2</v>
      </c>
      <c r="BE125" s="9">
        <f t="shared" si="33"/>
        <v>2.3635723838674676E-2</v>
      </c>
      <c r="BF125" s="43">
        <v>0.98522167487684698</v>
      </c>
      <c r="BG125" s="43">
        <v>0.98522167487684698</v>
      </c>
      <c r="BH125" s="43">
        <v>0.98522167487684698</v>
      </c>
      <c r="BI125" s="43">
        <v>0.98522167487684698</v>
      </c>
      <c r="BJ125" s="9">
        <f t="shared" si="33"/>
        <v>1.5129498478721632E-2</v>
      </c>
      <c r="BK125" s="9">
        <f t="shared" si="33"/>
        <v>1.5129498478721632E-2</v>
      </c>
      <c r="BL125" s="9">
        <f t="shared" si="33"/>
        <v>2.9829443145817133E-2</v>
      </c>
      <c r="BM125" s="9">
        <f t="shared" si="33"/>
        <v>2.631393300106737E-2</v>
      </c>
      <c r="BN125" s="9">
        <f t="shared" si="33"/>
        <v>0.13175725393382301</v>
      </c>
      <c r="BO125" s="9">
        <f t="shared" si="33"/>
        <v>1.5129498478721632E-2</v>
      </c>
      <c r="BP125" s="9">
        <f t="shared" si="33"/>
        <v>1.5129498478721632E-2</v>
      </c>
      <c r="BQ125" s="9">
        <f t="shared" si="33"/>
        <v>1.5129498478721632E-2</v>
      </c>
      <c r="BR125" s="43">
        <v>0.98522167487684698</v>
      </c>
      <c r="BS125" s="43">
        <v>0.98522167487684698</v>
      </c>
      <c r="BT125" s="43">
        <v>0.98522167487684698</v>
      </c>
      <c r="BU125" s="43">
        <v>0.98522167487684698</v>
      </c>
      <c r="BV125" s="9">
        <f t="shared" si="33"/>
        <v>2.631393300106737E-2</v>
      </c>
      <c r="BW125" s="43">
        <v>0.98522167487684698</v>
      </c>
      <c r="BX125" s="43">
        <v>0.98522167487684698</v>
      </c>
      <c r="BY125" s="43">
        <v>0.98522167487684698</v>
      </c>
      <c r="BZ125" s="43">
        <v>0.98522167487684698</v>
      </c>
      <c r="CA125" s="43">
        <v>0.98522167487684698</v>
      </c>
      <c r="CB125" s="43">
        <v>0.98522167487684698</v>
      </c>
      <c r="CC125" s="43">
        <v>0.98522167487684698</v>
      </c>
      <c r="CD125" s="9">
        <f t="shared" si="33"/>
        <v>2.631393300106737E-2</v>
      </c>
      <c r="CE125" s="9">
        <f t="shared" si="33"/>
        <v>1.5129498478721632E-2</v>
      </c>
      <c r="CF125" s="43">
        <v>0.98522167487684698</v>
      </c>
      <c r="CG125" s="43">
        <v>0.98522167487684698</v>
      </c>
      <c r="CH125" s="9">
        <f t="shared" si="33"/>
        <v>2.631393300106737E-2</v>
      </c>
      <c r="CI125" s="9">
        <f t="shared" si="33"/>
        <v>2.9829443145817133E-2</v>
      </c>
      <c r="CJ125" s="43">
        <v>0.98522167487684698</v>
      </c>
      <c r="CK125" s="43">
        <v>0.98522167487684698</v>
      </c>
      <c r="CL125" s="43">
        <v>0.98522167487684698</v>
      </c>
      <c r="CM125" s="43">
        <v>0.98522167487684698</v>
      </c>
      <c r="CN125" s="43">
        <v>0.98522167487684698</v>
      </c>
      <c r="CO125" s="43">
        <v>0.98522167487684698</v>
      </c>
      <c r="CP125" s="43">
        <v>0.98522167487684698</v>
      </c>
      <c r="CQ125" s="43">
        <v>0.98522167487684698</v>
      </c>
      <c r="CR125" s="43">
        <v>0.98522167487684698</v>
      </c>
      <c r="CS125" s="9">
        <f t="shared" ref="CS125:DC125" si="34">(CS123-CS124)/CS124</f>
        <v>0.13186866956989773</v>
      </c>
      <c r="CT125" s="43">
        <v>0.98522167487684698</v>
      </c>
      <c r="CU125" s="43">
        <v>0.98522167487684698</v>
      </c>
      <c r="CV125" s="43">
        <v>0.98522167487684698</v>
      </c>
      <c r="CW125" s="43">
        <v>0.98522167487684698</v>
      </c>
      <c r="CX125" s="9">
        <f t="shared" si="34"/>
        <v>0.12159323770491803</v>
      </c>
      <c r="CY125" s="43">
        <v>0.98522167487684698</v>
      </c>
      <c r="CZ125" s="43">
        <v>0.98522167487684698</v>
      </c>
      <c r="DA125" s="43">
        <v>0.98522167487684698</v>
      </c>
      <c r="DB125" s="43">
        <v>0.98522167487684698</v>
      </c>
      <c r="DC125" s="9">
        <f t="shared" si="34"/>
        <v>2.631393300106737E-2</v>
      </c>
    </row>
    <row r="127" spans="1:113" x14ac:dyDescent="0.2">
      <c r="BY127" s="4"/>
      <c r="BZ127" s="4"/>
      <c r="CA127" s="4"/>
      <c r="CB127" s="4"/>
      <c r="CC127" s="4"/>
    </row>
    <row r="128" spans="1:113" x14ac:dyDescent="0.2">
      <c r="AT128" s="43"/>
      <c r="BY128" s="4"/>
      <c r="BZ128" s="4"/>
      <c r="CA128" s="4"/>
      <c r="CB128" s="4"/>
      <c r="CC128" s="4"/>
    </row>
    <row r="129" spans="46:46" x14ac:dyDescent="0.2">
      <c r="AT129" s="4"/>
    </row>
    <row r="130" spans="46:46" x14ac:dyDescent="0.2">
      <c r="AT130" s="41"/>
    </row>
  </sheetData>
  <autoFilter ref="A1:DH125" xr:uid="{5AD01742-ECF2-4B8A-A041-04793CE1AF6A}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0E817-0BAB-453A-9895-0E8D5C835E2E}">
  <dimension ref="A1:DI124"/>
  <sheetViews>
    <sheetView workbookViewId="0">
      <pane xSplit="2" ySplit="3" topLeftCell="C105" activePane="bottomRight" state="frozen"/>
      <selection pane="topRight" activeCell="C1" sqref="C1"/>
      <selection pane="bottomLeft" activeCell="A4" sqref="A4"/>
      <selection pane="bottomRight" activeCell="B131" sqref="B131"/>
    </sheetView>
  </sheetViews>
  <sheetFormatPr defaultRowHeight="12.75" x14ac:dyDescent="0.2"/>
  <cols>
    <col min="1" max="1" width="9.33203125" style="7"/>
    <col min="2" max="2" width="26" customWidth="1"/>
    <col min="3" max="4" width="10.1640625" customWidth="1"/>
    <col min="5" max="5" width="10.1640625" style="10" customWidth="1"/>
    <col min="6" max="7" width="10.1640625" customWidth="1"/>
    <col min="8" max="12" width="14.6640625" customWidth="1"/>
    <col min="13" max="13" width="12.1640625" customWidth="1"/>
    <col min="14" max="16" width="12" customWidth="1"/>
    <col min="17" max="18" width="14.6640625" customWidth="1"/>
    <col min="19" max="19" width="12.33203125" customWidth="1"/>
    <col min="20" max="20" width="14.6640625" customWidth="1"/>
    <col min="21" max="21" width="14" customWidth="1"/>
    <col min="22" max="28" width="14.6640625" customWidth="1"/>
    <col min="29" max="29" width="12.6640625" customWidth="1"/>
    <col min="30" max="42" width="14.6640625" customWidth="1"/>
    <col min="43" max="43" width="11.33203125" customWidth="1"/>
    <col min="44" max="44" width="12.6640625" customWidth="1"/>
    <col min="45" max="45" width="11.83203125" customWidth="1"/>
    <col min="46" max="101" width="14.6640625" customWidth="1"/>
    <col min="102" max="102" width="10.83203125" bestFit="1" customWidth="1"/>
    <col min="103" max="114" width="14.6640625" customWidth="1"/>
    <col min="115" max="115" width="9.5" bestFit="1" customWidth="1"/>
  </cols>
  <sheetData>
    <row r="1" spans="1:113" s="5" customFormat="1" ht="50.25" customHeight="1" x14ac:dyDescent="0.2">
      <c r="A1" s="8" t="s">
        <v>362</v>
      </c>
      <c r="B1" s="8" t="s">
        <v>363</v>
      </c>
      <c r="C1" s="12" t="s">
        <v>349</v>
      </c>
      <c r="D1" s="12" t="s">
        <v>350</v>
      </c>
      <c r="E1" s="23" t="s">
        <v>359</v>
      </c>
      <c r="F1" s="12" t="s">
        <v>360</v>
      </c>
      <c r="G1" s="12" t="s">
        <v>361</v>
      </c>
      <c r="H1" s="12" t="s">
        <v>223</v>
      </c>
      <c r="I1" s="12" t="s">
        <v>14</v>
      </c>
      <c r="J1" s="12" t="s">
        <v>222</v>
      </c>
      <c r="K1" s="12" t="s">
        <v>233</v>
      </c>
      <c r="L1" s="12" t="s">
        <v>234</v>
      </c>
      <c r="M1" s="12" t="s">
        <v>17</v>
      </c>
      <c r="N1" s="12" t="s">
        <v>164</v>
      </c>
      <c r="O1" s="12" t="s">
        <v>165</v>
      </c>
      <c r="P1" s="12" t="s">
        <v>166</v>
      </c>
      <c r="Q1" s="12" t="s">
        <v>232</v>
      </c>
      <c r="R1" s="19" t="s">
        <v>364</v>
      </c>
      <c r="S1" s="12" t="s">
        <v>171</v>
      </c>
      <c r="T1" s="12" t="s">
        <v>173</v>
      </c>
      <c r="U1" s="12" t="s">
        <v>172</v>
      </c>
      <c r="V1" s="12" t="s">
        <v>92</v>
      </c>
      <c r="W1" s="12" t="s">
        <v>25</v>
      </c>
      <c r="X1" s="19" t="s">
        <v>388</v>
      </c>
      <c r="Y1" s="12" t="s">
        <v>175</v>
      </c>
      <c r="Z1" s="12" t="s">
        <v>176</v>
      </c>
      <c r="AA1" s="12" t="s">
        <v>43</v>
      </c>
      <c r="AB1" s="12" t="s">
        <v>174</v>
      </c>
      <c r="AC1" s="12" t="s">
        <v>113</v>
      </c>
      <c r="AD1" s="12" t="s">
        <v>189</v>
      </c>
      <c r="AE1" s="19" t="s">
        <v>365</v>
      </c>
      <c r="AF1" s="14" t="s">
        <v>228</v>
      </c>
      <c r="AG1" s="14" t="s">
        <v>229</v>
      </c>
      <c r="AH1" s="14" t="s">
        <v>238</v>
      </c>
      <c r="AI1" s="14" t="s">
        <v>235</v>
      </c>
      <c r="AJ1" s="14" t="s">
        <v>236</v>
      </c>
      <c r="AK1" s="14" t="s">
        <v>237</v>
      </c>
      <c r="AL1" s="15" t="s">
        <v>9</v>
      </c>
      <c r="AM1" s="15" t="s">
        <v>51</v>
      </c>
      <c r="AN1" s="15" t="s">
        <v>177</v>
      </c>
      <c r="AO1" s="15" t="s">
        <v>181</v>
      </c>
      <c r="AP1" s="15" t="s">
        <v>182</v>
      </c>
      <c r="AQ1" s="16" t="s">
        <v>170</v>
      </c>
      <c r="AR1" s="16" t="s">
        <v>168</v>
      </c>
      <c r="AS1" s="16" t="s">
        <v>169</v>
      </c>
      <c r="AT1" s="16" t="s">
        <v>144</v>
      </c>
      <c r="AU1" s="17" t="s">
        <v>366</v>
      </c>
      <c r="AV1" s="17" t="s">
        <v>210</v>
      </c>
      <c r="AW1" s="17" t="s">
        <v>211</v>
      </c>
      <c r="AX1" s="17" t="s">
        <v>212</v>
      </c>
      <c r="AY1" s="18" t="s">
        <v>179</v>
      </c>
      <c r="AZ1" s="18" t="s">
        <v>188</v>
      </c>
      <c r="BA1" s="19" t="s">
        <v>220</v>
      </c>
      <c r="BB1" s="19" t="s">
        <v>183</v>
      </c>
      <c r="BC1" s="19" t="s">
        <v>230</v>
      </c>
      <c r="BD1" s="19" t="s">
        <v>187</v>
      </c>
      <c r="BE1" s="19" t="s">
        <v>221</v>
      </c>
      <c r="BF1" s="19" t="s">
        <v>214</v>
      </c>
      <c r="BG1" s="19" t="s">
        <v>200</v>
      </c>
      <c r="BH1" s="19" t="s">
        <v>217</v>
      </c>
      <c r="BI1" s="19" t="s">
        <v>213</v>
      </c>
      <c r="BJ1" s="12" t="s">
        <v>185</v>
      </c>
      <c r="BK1" s="12" t="s">
        <v>184</v>
      </c>
      <c r="BL1" s="19" t="s">
        <v>180</v>
      </c>
      <c r="BM1" s="19" t="s">
        <v>225</v>
      </c>
      <c r="BN1" s="19" t="s">
        <v>227</v>
      </c>
      <c r="BO1" s="18" t="s">
        <v>219</v>
      </c>
      <c r="BP1" s="12" t="s">
        <v>186</v>
      </c>
      <c r="BQ1" s="19" t="s">
        <v>390</v>
      </c>
      <c r="BR1" s="12" t="s">
        <v>198</v>
      </c>
      <c r="BS1" s="12" t="s">
        <v>197</v>
      </c>
      <c r="BT1" s="25" t="s">
        <v>231</v>
      </c>
      <c r="BU1" s="12" t="s">
        <v>207</v>
      </c>
      <c r="BV1" s="12" t="s">
        <v>178</v>
      </c>
      <c r="BW1" s="20" t="s">
        <v>202</v>
      </c>
      <c r="BX1" s="19" t="s">
        <v>192</v>
      </c>
      <c r="BY1" s="12" t="s">
        <v>191</v>
      </c>
      <c r="BZ1" s="12" t="s">
        <v>199</v>
      </c>
      <c r="CA1" s="12" t="s">
        <v>204</v>
      </c>
      <c r="CB1" s="12" t="s">
        <v>206</v>
      </c>
      <c r="CC1" s="12" t="s">
        <v>196</v>
      </c>
      <c r="CD1" s="19" t="s">
        <v>374</v>
      </c>
      <c r="CE1" s="12" t="s">
        <v>392</v>
      </c>
      <c r="CF1" s="19" t="s">
        <v>215</v>
      </c>
      <c r="CG1" s="12" t="s">
        <v>393</v>
      </c>
      <c r="CH1" s="18" t="s">
        <v>224</v>
      </c>
      <c r="CI1" s="18" t="s">
        <v>226</v>
      </c>
      <c r="CJ1" s="18" t="s">
        <v>205</v>
      </c>
      <c r="CK1" s="18" t="s">
        <v>216</v>
      </c>
      <c r="CL1" s="12" t="s">
        <v>167</v>
      </c>
      <c r="CM1" s="12" t="s">
        <v>201</v>
      </c>
      <c r="CN1" s="12" t="s">
        <v>194</v>
      </c>
      <c r="CO1" s="21" t="s">
        <v>203</v>
      </c>
      <c r="CP1" s="18" t="s">
        <v>208</v>
      </c>
      <c r="CQ1" s="18" t="s">
        <v>190</v>
      </c>
      <c r="CR1" s="18" t="s">
        <v>195</v>
      </c>
      <c r="CS1" s="18" t="s">
        <v>218</v>
      </c>
      <c r="CT1" s="19" t="s">
        <v>367</v>
      </c>
      <c r="CU1" s="40" t="s">
        <v>394</v>
      </c>
      <c r="CV1" s="22" t="s">
        <v>209</v>
      </c>
      <c r="CW1" s="18" t="s">
        <v>193</v>
      </c>
      <c r="CX1" s="12" t="s">
        <v>368</v>
      </c>
      <c r="CY1" s="12" t="s">
        <v>369</v>
      </c>
      <c r="CZ1" s="12" t="s">
        <v>370</v>
      </c>
      <c r="DA1" s="12" t="s">
        <v>371</v>
      </c>
      <c r="DB1" s="12" t="s">
        <v>372</v>
      </c>
      <c r="DC1" s="12" t="s">
        <v>373</v>
      </c>
      <c r="DD1" s="12" t="s">
        <v>139</v>
      </c>
      <c r="DE1" s="5" t="s">
        <v>380</v>
      </c>
      <c r="DF1" s="5" t="s">
        <v>377</v>
      </c>
      <c r="DG1" s="5" t="s">
        <v>396</v>
      </c>
      <c r="DH1" s="5" t="s">
        <v>398</v>
      </c>
      <c r="DI1" s="5" t="s">
        <v>395</v>
      </c>
    </row>
    <row r="2" spans="1:113" ht="20.25" x14ac:dyDescent="0.3">
      <c r="A2" s="96" t="s">
        <v>420</v>
      </c>
      <c r="H2" t="s">
        <v>4</v>
      </c>
      <c r="I2" t="s">
        <v>146</v>
      </c>
      <c r="J2" t="s">
        <v>4</v>
      </c>
      <c r="K2" t="s">
        <v>11</v>
      </c>
      <c r="L2" t="s">
        <v>11</v>
      </c>
      <c r="M2" t="s">
        <v>16</v>
      </c>
      <c r="N2" t="s">
        <v>16</v>
      </c>
      <c r="O2" t="s">
        <v>16</v>
      </c>
      <c r="P2" t="s">
        <v>16</v>
      </c>
      <c r="Q2" t="s">
        <v>11</v>
      </c>
      <c r="S2" t="s">
        <v>1</v>
      </c>
      <c r="T2" t="s">
        <v>1</v>
      </c>
      <c r="U2" t="s">
        <v>1</v>
      </c>
      <c r="V2" t="s">
        <v>146</v>
      </c>
      <c r="W2" t="s">
        <v>145</v>
      </c>
      <c r="Y2" t="s">
        <v>2</v>
      </c>
      <c r="Z2" t="s">
        <v>2</v>
      </c>
      <c r="AA2" t="s">
        <v>2</v>
      </c>
      <c r="AB2" t="s">
        <v>2</v>
      </c>
      <c r="AC2" t="s">
        <v>143</v>
      </c>
      <c r="AD2" t="s">
        <v>3</v>
      </c>
      <c r="AF2" t="s">
        <v>11</v>
      </c>
      <c r="AG2" t="s">
        <v>11</v>
      </c>
      <c r="AH2" t="s">
        <v>48</v>
      </c>
      <c r="AI2" t="s">
        <v>48</v>
      </c>
      <c r="AJ2" t="s">
        <v>48</v>
      </c>
      <c r="AK2" t="s">
        <v>48</v>
      </c>
      <c r="AL2" t="s">
        <v>104</v>
      </c>
      <c r="AM2" t="s">
        <v>104</v>
      </c>
      <c r="AN2" t="s">
        <v>104</v>
      </c>
      <c r="AO2" t="s">
        <v>104</v>
      </c>
      <c r="AP2" t="s">
        <v>104</v>
      </c>
      <c r="AQ2" t="s">
        <v>142</v>
      </c>
      <c r="AR2" t="s">
        <v>142</v>
      </c>
      <c r="AS2" t="s">
        <v>142</v>
      </c>
      <c r="AT2" t="s">
        <v>144</v>
      </c>
      <c r="AV2" t="s">
        <v>137</v>
      </c>
      <c r="AW2" t="s">
        <v>137</v>
      </c>
      <c r="AX2" t="s">
        <v>137</v>
      </c>
      <c r="AY2" t="s">
        <v>146</v>
      </c>
      <c r="AZ2" t="s">
        <v>3</v>
      </c>
      <c r="BA2" t="s">
        <v>4</v>
      </c>
      <c r="BB2" t="s">
        <v>146</v>
      </c>
      <c r="BC2" t="s">
        <v>146</v>
      </c>
      <c r="BD2" t="s">
        <v>3</v>
      </c>
      <c r="BE2" t="s">
        <v>4</v>
      </c>
      <c r="BF2" t="s">
        <v>24</v>
      </c>
      <c r="BG2" t="s">
        <v>137</v>
      </c>
      <c r="BH2" t="s">
        <v>24</v>
      </c>
      <c r="BI2" t="s">
        <v>24</v>
      </c>
      <c r="BJ2" t="s">
        <v>3</v>
      </c>
      <c r="BK2" t="s">
        <v>3</v>
      </c>
      <c r="BL2" t="s">
        <v>146</v>
      </c>
      <c r="BM2" t="s">
        <v>146</v>
      </c>
      <c r="BN2" t="s">
        <v>146</v>
      </c>
      <c r="BO2" t="s">
        <v>145</v>
      </c>
      <c r="BP2" t="s">
        <v>3</v>
      </c>
      <c r="BR2" t="s">
        <v>137</v>
      </c>
      <c r="BS2" t="s">
        <v>137</v>
      </c>
      <c r="BT2" t="s">
        <v>19</v>
      </c>
      <c r="BU2" t="s">
        <v>137</v>
      </c>
      <c r="BV2" t="s">
        <v>146</v>
      </c>
      <c r="BW2" t="s">
        <v>137</v>
      </c>
      <c r="BX2" t="s">
        <v>137</v>
      </c>
      <c r="BY2" t="s">
        <v>137</v>
      </c>
      <c r="BZ2" t="s">
        <v>137</v>
      </c>
      <c r="CA2" t="s">
        <v>137</v>
      </c>
      <c r="CB2" t="s">
        <v>137</v>
      </c>
      <c r="CC2" t="s">
        <v>137</v>
      </c>
      <c r="CD2" t="s">
        <v>146</v>
      </c>
      <c r="CF2" t="s">
        <v>24</v>
      </c>
      <c r="CH2" t="s">
        <v>146</v>
      </c>
      <c r="CI2" t="s">
        <v>146</v>
      </c>
      <c r="CJ2" t="s">
        <v>137</v>
      </c>
      <c r="CK2" t="s">
        <v>24</v>
      </c>
      <c r="CL2" t="s">
        <v>24</v>
      </c>
      <c r="CM2" t="s">
        <v>137</v>
      </c>
      <c r="CN2" t="s">
        <v>137</v>
      </c>
      <c r="CO2" t="s">
        <v>137</v>
      </c>
      <c r="CP2" t="s">
        <v>137</v>
      </c>
      <c r="CQ2" t="s">
        <v>137</v>
      </c>
      <c r="CR2" t="s">
        <v>137</v>
      </c>
      <c r="CS2" t="s">
        <v>145</v>
      </c>
      <c r="CT2" t="s">
        <v>137</v>
      </c>
      <c r="CV2" t="s">
        <v>137</v>
      </c>
      <c r="CW2" t="s">
        <v>137</v>
      </c>
      <c r="CX2" t="s">
        <v>143</v>
      </c>
      <c r="CY2" t="s">
        <v>137</v>
      </c>
      <c r="CZ2" t="s">
        <v>137</v>
      </c>
      <c r="DA2" t="s">
        <v>137</v>
      </c>
      <c r="DB2" t="s">
        <v>137</v>
      </c>
      <c r="DC2" t="s">
        <v>11</v>
      </c>
      <c r="DD2" s="53" t="s">
        <v>138</v>
      </c>
      <c r="DE2" t="s">
        <v>141</v>
      </c>
    </row>
    <row r="3" spans="1:113" x14ac:dyDescent="0.2">
      <c r="A3" s="45" t="s">
        <v>397</v>
      </c>
      <c r="B3" s="6"/>
      <c r="H3" t="s">
        <v>6</v>
      </c>
      <c r="I3" t="s">
        <v>13</v>
      </c>
      <c r="J3" t="s">
        <v>18</v>
      </c>
      <c r="K3" t="s">
        <v>13</v>
      </c>
      <c r="L3" t="s">
        <v>13</v>
      </c>
      <c r="M3" t="s">
        <v>18</v>
      </c>
      <c r="N3" t="s">
        <v>18</v>
      </c>
      <c r="O3" t="s">
        <v>18</v>
      </c>
      <c r="P3" t="s">
        <v>18</v>
      </c>
      <c r="Q3" t="s">
        <v>13</v>
      </c>
      <c r="R3" t="s">
        <v>13</v>
      </c>
      <c r="S3" t="s">
        <v>13</v>
      </c>
      <c r="T3" t="s">
        <v>13</v>
      </c>
      <c r="U3" t="s">
        <v>13</v>
      </c>
      <c r="V3" t="s">
        <v>13</v>
      </c>
      <c r="W3" t="s">
        <v>13</v>
      </c>
      <c r="Y3" t="s">
        <v>6</v>
      </c>
      <c r="Z3" t="s">
        <v>6</v>
      </c>
      <c r="AA3" t="s">
        <v>6</v>
      </c>
      <c r="AB3" t="s">
        <v>6</v>
      </c>
      <c r="AC3" t="s">
        <v>13</v>
      </c>
      <c r="AD3" t="s">
        <v>13</v>
      </c>
      <c r="AE3" t="s">
        <v>13</v>
      </c>
      <c r="AF3" t="s">
        <v>6</v>
      </c>
      <c r="AG3" t="s">
        <v>6</v>
      </c>
      <c r="AH3" t="s">
        <v>6</v>
      </c>
      <c r="AI3" t="s">
        <v>6</v>
      </c>
      <c r="AJ3" t="s">
        <v>6</v>
      </c>
      <c r="AK3" t="s">
        <v>6</v>
      </c>
      <c r="AL3" t="s">
        <v>6</v>
      </c>
      <c r="AM3" t="s">
        <v>6</v>
      </c>
      <c r="AN3" t="s">
        <v>6</v>
      </c>
      <c r="AO3" t="s">
        <v>6</v>
      </c>
      <c r="AP3" t="s">
        <v>6</v>
      </c>
      <c r="AQ3" t="s">
        <v>6</v>
      </c>
      <c r="AR3" t="s">
        <v>6</v>
      </c>
      <c r="AS3" t="s">
        <v>6</v>
      </c>
      <c r="AT3" t="s">
        <v>6</v>
      </c>
      <c r="AU3" t="s">
        <v>6</v>
      </c>
      <c r="AV3" t="s">
        <v>18</v>
      </c>
      <c r="AW3" t="s">
        <v>6</v>
      </c>
      <c r="AX3" t="s">
        <v>6</v>
      </c>
      <c r="AY3" t="s">
        <v>6</v>
      </c>
      <c r="AZ3" t="s">
        <v>13</v>
      </c>
      <c r="BA3" t="s">
        <v>18</v>
      </c>
      <c r="BB3" t="s">
        <v>13</v>
      </c>
      <c r="BC3" t="s">
        <v>6</v>
      </c>
      <c r="BD3" t="s">
        <v>6</v>
      </c>
      <c r="BE3" t="s">
        <v>6</v>
      </c>
      <c r="BF3" t="s">
        <v>6</v>
      </c>
      <c r="BG3" t="s">
        <v>6</v>
      </c>
      <c r="BH3" t="s">
        <v>6</v>
      </c>
      <c r="BI3" t="s">
        <v>6</v>
      </c>
      <c r="BJ3" t="s">
        <v>6</v>
      </c>
      <c r="BK3" t="s">
        <v>6</v>
      </c>
      <c r="BL3" t="s">
        <v>6</v>
      </c>
      <c r="BM3" t="s">
        <v>6</v>
      </c>
      <c r="BN3" t="s">
        <v>6</v>
      </c>
      <c r="BO3" t="s">
        <v>6</v>
      </c>
      <c r="BP3" t="s">
        <v>18</v>
      </c>
      <c r="BR3" t="s">
        <v>18</v>
      </c>
      <c r="BS3" t="s">
        <v>18</v>
      </c>
      <c r="BT3" t="s">
        <v>6</v>
      </c>
      <c r="BU3" t="s">
        <v>13</v>
      </c>
      <c r="BV3" t="s">
        <v>6</v>
      </c>
      <c r="BW3" t="s">
        <v>13</v>
      </c>
      <c r="BX3" t="s">
        <v>13</v>
      </c>
      <c r="BY3" t="s">
        <v>18</v>
      </c>
      <c r="BZ3" t="s">
        <v>18</v>
      </c>
      <c r="CA3" t="s">
        <v>18</v>
      </c>
      <c r="CB3" t="s">
        <v>18</v>
      </c>
      <c r="CC3" t="s">
        <v>6</v>
      </c>
      <c r="CD3" t="s">
        <v>18</v>
      </c>
      <c r="CF3" t="s">
        <v>18</v>
      </c>
      <c r="CH3" t="s">
        <v>13</v>
      </c>
      <c r="CI3" t="s">
        <v>6</v>
      </c>
      <c r="CJ3" t="s">
        <v>6</v>
      </c>
      <c r="CK3" t="s">
        <v>6</v>
      </c>
      <c r="CL3" t="s">
        <v>18</v>
      </c>
      <c r="CM3" t="s">
        <v>18</v>
      </c>
      <c r="CN3" t="s">
        <v>13</v>
      </c>
      <c r="CO3" t="s">
        <v>18</v>
      </c>
      <c r="CP3" t="s">
        <v>18</v>
      </c>
      <c r="CQ3" t="s">
        <v>6</v>
      </c>
      <c r="CR3" t="s">
        <v>6</v>
      </c>
      <c r="CS3" t="s">
        <v>6</v>
      </c>
      <c r="CT3" t="s">
        <v>13</v>
      </c>
      <c r="CV3" t="s">
        <v>18</v>
      </c>
      <c r="CW3" t="s">
        <v>18</v>
      </c>
    </row>
    <row r="4" spans="1:113" x14ac:dyDescent="0.2">
      <c r="A4" s="7">
        <v>202</v>
      </c>
      <c r="B4" t="s">
        <v>0</v>
      </c>
      <c r="C4" t="s">
        <v>351</v>
      </c>
      <c r="D4">
        <v>7</v>
      </c>
      <c r="E4" s="10">
        <v>226</v>
      </c>
      <c r="F4" s="9">
        <v>0.90700000000000003</v>
      </c>
      <c r="G4">
        <v>205</v>
      </c>
      <c r="H4" s="4">
        <f>'pdf DetailxSch Pos'!H4*'pdf DetailxSch Pos'!H$124</f>
        <v>191050.75104188372</v>
      </c>
      <c r="I4" s="4">
        <f>'pdf DetailxSch Pos'!I4*'pdf DetailxSch Pos'!I$124</f>
        <v>110891.27068881014</v>
      </c>
      <c r="J4" s="4">
        <f>'pdf DetailxSch Pos'!J4*'pdf DetailxSch Pos'!J$124</f>
        <v>0</v>
      </c>
      <c r="K4" s="4">
        <f>'pdf DetailxSch Pos'!K4*'pdf DetailxSch Pos'!K$124</f>
        <v>0</v>
      </c>
      <c r="L4" s="4">
        <f>'pdf DetailxSch Pos'!L4*'pdf DetailxSch Pos'!L$124</f>
        <v>0</v>
      </c>
      <c r="M4" s="4">
        <f>'pdf DetailxSch Pos'!M4*'pdf DetailxSch Pos'!M$124</f>
        <v>44752.529598305518</v>
      </c>
      <c r="N4" s="4">
        <f>'pdf DetailxSch Pos'!N4*'pdf DetailxSch Pos'!N$124</f>
        <v>59866.796146808359</v>
      </c>
      <c r="O4" s="4">
        <f>'pdf DetailxSch Pos'!O4*'pdf DetailxSch Pos'!O$124</f>
        <v>0</v>
      </c>
      <c r="P4" s="4">
        <f>'pdf DetailxSch Pos'!P4*'pdf DetailxSch Pos'!P$124</f>
        <v>0</v>
      </c>
      <c r="Q4" s="4">
        <f>'pdf DetailxSch Pos'!Q4*'pdf DetailxSch Pos'!Q$124</f>
        <v>0</v>
      </c>
      <c r="R4" s="4">
        <f>'pdf DetailxSch Pos'!R4*'pdf DetailxSch Pos'!R$124</f>
        <v>0</v>
      </c>
      <c r="S4" s="4">
        <f>'pdf DetailxSch Pos'!S4*'pdf DetailxSch Pos'!S$124</f>
        <v>77625.750694703253</v>
      </c>
      <c r="T4" s="4">
        <f>'pdf DetailxSch Pos'!T4*'pdf DetailxSch Pos'!T$124</f>
        <v>60676.224767295193</v>
      </c>
      <c r="U4" s="4">
        <f>'pdf DetailxSch Pos'!U4*'pdf DetailxSch Pos'!U$124</f>
        <v>49716.317374927377</v>
      </c>
      <c r="V4" s="4">
        <f>'pdf DetailxSch Pos'!V4*'pdf DetailxSch Pos'!V$124</f>
        <v>55445.635344405069</v>
      </c>
      <c r="W4" s="4">
        <f>'pdf DetailxSch Pos'!W4*'pdf DetailxSch Pos'!W$124</f>
        <v>332673.8120664304</v>
      </c>
      <c r="X4" s="4">
        <f>'pdf DetailxSch Pos'!X4*'pdf DetailxSch Pos'!X$124</f>
        <v>0</v>
      </c>
      <c r="Y4" s="4">
        <f>'pdf DetailxSch Pos'!Y4*'pdf DetailxSch Pos'!Y$124</f>
        <v>221782.54137762028</v>
      </c>
      <c r="Z4" s="4">
        <f>'pdf DetailxSch Pos'!Z4*'pdf DetailxSch Pos'!Z$124</f>
        <v>0</v>
      </c>
      <c r="AA4" s="4">
        <f>'pdf DetailxSch Pos'!AA4*'pdf DetailxSch Pos'!AA$124</f>
        <v>221782.54137762028</v>
      </c>
      <c r="AB4" s="4">
        <f>'pdf DetailxSch Pos'!AB4*'pdf DetailxSch Pos'!AB$124</f>
        <v>133644.63077825887</v>
      </c>
      <c r="AC4" s="4">
        <f>'pdf DetailxSch Pos'!AC4*'pdf DetailxSch Pos'!AC$124</f>
        <v>66822.315389129435</v>
      </c>
      <c r="AD4" s="4">
        <f>'pdf DetailxSch Pos'!AD4*'pdf DetailxSch Pos'!AD$124</f>
        <v>1108912.7068881013</v>
      </c>
      <c r="AE4" s="4">
        <f>'pdf DetailxSch Pos'!AE4*'pdf DetailxSch Pos'!AE$124</f>
        <v>0</v>
      </c>
      <c r="AF4" s="4">
        <f>'pdf DetailxSch Pos'!AF4*'pdf DetailxSch Pos'!AF$124</f>
        <v>110891.27068881014</v>
      </c>
      <c r="AG4" s="4">
        <f>'pdf DetailxSch Pos'!AG4*'pdf DetailxSch Pos'!AG$124</f>
        <v>110891.27068881014</v>
      </c>
      <c r="AH4" s="4">
        <f>'pdf DetailxSch Pos'!AH4*'pdf DetailxSch Pos'!AH$124</f>
        <v>665347.6241328608</v>
      </c>
      <c r="AI4" s="4">
        <f>'pdf DetailxSch Pos'!AI4*'pdf DetailxSch Pos'!AI$124</f>
        <v>133644.63077825887</v>
      </c>
      <c r="AJ4" s="4">
        <f>'pdf DetailxSch Pos'!AJ4*'pdf DetailxSch Pos'!AJ$124</f>
        <v>0</v>
      </c>
      <c r="AK4" s="4">
        <f>'pdf DetailxSch Pos'!AK4*'pdf DetailxSch Pos'!AK$124</f>
        <v>0</v>
      </c>
      <c r="AL4" s="4">
        <f>'pdf DetailxSch Pos'!AL4*'pdf DetailxSch Pos'!AL$124</f>
        <v>0</v>
      </c>
      <c r="AM4" s="4">
        <f>'pdf DetailxSch Pos'!AM4*'pdf DetailxSch Pos'!AM$124</f>
        <v>39920.857447971648</v>
      </c>
      <c r="AN4" s="4">
        <f>'pdf DetailxSch Pos'!AN4*'pdf DetailxSch Pos'!AN$124</f>
        <v>0</v>
      </c>
      <c r="AO4" s="4">
        <f>'pdf DetailxSch Pos'!AO4*'pdf DetailxSch Pos'!AO$124</f>
        <v>0</v>
      </c>
      <c r="AP4" s="4">
        <f>'pdf DetailxSch Pos'!AP4*'pdf DetailxSch Pos'!AP$124</f>
        <v>0</v>
      </c>
      <c r="AQ4" s="4">
        <f>'pdf DetailxSch Pos'!AQ4*'pdf DetailxSch Pos'!AQ$124</f>
        <v>21480</v>
      </c>
      <c r="AR4" s="4">
        <f>'pdf DetailxSch Pos'!AR4*'pdf DetailxSch Pos'!AR$124</f>
        <v>21480</v>
      </c>
      <c r="AS4" s="4">
        <f>'pdf DetailxSch Pos'!AS4*'pdf DetailxSch Pos'!AS$124</f>
        <v>10740</v>
      </c>
      <c r="AT4" s="4">
        <f>'pdf DetailxSch Pos'!AT4*'pdf DetailxSch Pos'!AT$125</f>
        <v>0</v>
      </c>
      <c r="AU4" s="4">
        <f>'pdf DetailxSch Pos'!AU4*'pdf DetailxSch Pos'!AU$125</f>
        <v>0</v>
      </c>
      <c r="AV4" s="4">
        <f>'pdf DetailxSch Pos'!AV4*'pdf DetailxSch Pos'!AV$125</f>
        <v>99354.679802955638</v>
      </c>
      <c r="AW4" s="4">
        <f>'pdf DetailxSch Pos'!AW4*'pdf DetailxSch Pos'!AW$125</f>
        <v>1604.9261083743838</v>
      </c>
      <c r="AX4" s="4">
        <f>'pdf DetailxSch Pos'!AX4*'pdf DetailxSch Pos'!AX$125</f>
        <v>0</v>
      </c>
      <c r="AY4" s="4">
        <f>'pdf DetailxSch Pos'!AY4*'pdf DetailxSch Pos'!AY$124</f>
        <v>0</v>
      </c>
      <c r="AZ4" s="4">
        <f>'pdf DetailxSch Pos'!AZ4*'pdf DetailxSch Pos'!AZ$124</f>
        <v>0</v>
      </c>
      <c r="BA4" s="4">
        <f>'pdf DetailxSch Pos'!BA4*'pdf DetailxSch Pos'!BA$124</f>
        <v>0</v>
      </c>
      <c r="BB4" s="4">
        <f>'pdf DetailxSch Pos'!BB4*'pdf DetailxSch Pos'!BB$124</f>
        <v>0</v>
      </c>
      <c r="BC4" s="4">
        <f>'pdf DetailxSch Pos'!BC4*'pdf DetailxSch Pos'!BC$124</f>
        <v>0</v>
      </c>
      <c r="BD4" s="4">
        <f>'pdf DetailxSch Pos'!BD4*'pdf DetailxSch Pos'!BD$124</f>
        <v>0</v>
      </c>
      <c r="BE4" s="4">
        <f>'pdf DetailxSch Pos'!BE4*'pdf DetailxSch Pos'!BE$124</f>
        <v>0</v>
      </c>
      <c r="BF4" s="4">
        <f>'pdf DetailxSch Pos'!BF4*'pdf DetailxSch Pos'!BF$125</f>
        <v>0</v>
      </c>
      <c r="BG4" s="4">
        <f>'pdf DetailxSch Pos'!BG4*'pdf DetailxSch Pos'!BG$125</f>
        <v>0</v>
      </c>
      <c r="BH4" s="4">
        <f>'pdf DetailxSch Pos'!BH4*'pdf DetailxSch Pos'!BH$125</f>
        <v>0</v>
      </c>
      <c r="BI4" s="4">
        <f>'pdf DetailxSch Pos'!BI4*'pdf DetailxSch Pos'!BI$125</f>
        <v>0</v>
      </c>
      <c r="BJ4" s="4">
        <f>'pdf DetailxSch Pos'!BJ4*'pdf DetailxSch Pos'!BJ$124</f>
        <v>0</v>
      </c>
      <c r="BK4" s="4">
        <f>'pdf DetailxSch Pos'!BK4*'pdf DetailxSch Pos'!BK$124</f>
        <v>0</v>
      </c>
      <c r="BL4" s="4">
        <f>'pdf DetailxSch Pos'!BL4*'pdf DetailxSch Pos'!BL$124</f>
        <v>0</v>
      </c>
      <c r="BM4" s="4">
        <f>'pdf DetailxSch Pos'!BM4*'pdf DetailxSch Pos'!BM$124</f>
        <v>0</v>
      </c>
      <c r="BN4" s="4">
        <f>'pdf DetailxSch Pos'!BN4*'pdf DetailxSch Pos'!BN$124</f>
        <v>0</v>
      </c>
      <c r="BO4" s="4">
        <f>'pdf DetailxSch Pos'!BO4*'pdf DetailxSch Pos'!BO$124</f>
        <v>0</v>
      </c>
      <c r="BP4" s="4">
        <f>'pdf DetailxSch Pos'!BP4*'pdf DetailxSch Pos'!BP$124</f>
        <v>0</v>
      </c>
      <c r="BQ4" s="4">
        <f>'pdf DetailxSch Pos'!BQ4*'pdf DetailxSch Pos'!BQ$124</f>
        <v>0</v>
      </c>
      <c r="BV4" s="4">
        <f>'pdf DetailxSch Pos'!BV4*'pdf DetailxSch Pos'!BV$124</f>
        <v>0</v>
      </c>
      <c r="BW4" s="4">
        <f>'pdf DetailxSch Pos'!BW4*'pdf DetailxSch Pos'!BW$125</f>
        <v>73891.625615763522</v>
      </c>
      <c r="BX4" s="4">
        <f>'pdf DetailxSch Pos'!BX4*'pdf DetailxSch Pos'!BX$125</f>
        <v>8101.4778325123125</v>
      </c>
      <c r="BY4" s="4">
        <f>'pdf DetailxSch Pos'!BY4*'pdf DetailxSch Pos'!BY$125</f>
        <v>1280.788177339901</v>
      </c>
      <c r="BZ4" s="4">
        <f>'pdf DetailxSch Pos'!BZ4*'pdf DetailxSch Pos'!BZ$125</f>
        <v>1113.3004926108372</v>
      </c>
      <c r="CA4" s="4">
        <f>'pdf DetailxSch Pos'!CA4*'pdf DetailxSch Pos'!CA$125</f>
        <v>1113.3004926108372</v>
      </c>
      <c r="CB4" s="4">
        <f>'pdf DetailxSch Pos'!CB4*'pdf DetailxSch Pos'!CB$125</f>
        <v>1280.788177339901</v>
      </c>
      <c r="CC4" s="4">
        <f>'pdf DetailxSch Pos'!CC4*'pdf DetailxSch Pos'!CC$125</f>
        <v>4453.2019704433487</v>
      </c>
      <c r="CD4" s="4">
        <f>'pdf DetailxSch Pos'!CD4*'pdf DetailxSch Pos'!CD$124</f>
        <v>0</v>
      </c>
      <c r="CE4" s="4">
        <f>'pdf DetailxSch Pos'!CE4*'pdf DetailxSch Pos'!CE$124</f>
        <v>0</v>
      </c>
      <c r="CF4" s="4">
        <f>'pdf DetailxSch Pos'!CF4*'pdf DetailxSch Pos'!CF$125</f>
        <v>0</v>
      </c>
      <c r="CG4" s="4">
        <f>'pdf DetailxSch Pos'!CG4*'pdf DetailxSch Pos'!CG$125</f>
        <v>0</v>
      </c>
      <c r="CH4" s="4">
        <f>'pdf DetailxSch Pos'!CH4*'pdf DetailxSch Pos'!CH$124</f>
        <v>0</v>
      </c>
      <c r="CI4" s="4">
        <f>'pdf DetailxSch Pos'!CI4*'pdf DetailxSch Pos'!CI$124</f>
        <v>0</v>
      </c>
      <c r="CJ4" s="4">
        <f>'pdf DetailxSch Pos'!CJ4*'pdf DetailxSch Pos'!CJ$125</f>
        <v>0</v>
      </c>
      <c r="CK4" s="4">
        <f>'pdf DetailxSch Pos'!CK4*'pdf DetailxSch Pos'!CK$125</f>
        <v>0</v>
      </c>
      <c r="CL4" s="4">
        <f>'pdf DetailxSch Pos'!CL4*'pdf DetailxSch Pos'!CL$125</f>
        <v>22266.009852216743</v>
      </c>
      <c r="CM4" s="4">
        <f>'pdf DetailxSch Pos'!CM4*'pdf DetailxSch Pos'!CM$125</f>
        <v>61805.911330049239</v>
      </c>
      <c r="CN4" s="4">
        <f>'pdf DetailxSch Pos'!CN4*'pdf DetailxSch Pos'!CN$125</f>
        <v>3949.7536945812794</v>
      </c>
      <c r="CO4" s="4">
        <f>'pdf DetailxSch Pos'!CO4*'pdf DetailxSch Pos'!CO$125</f>
        <v>0</v>
      </c>
      <c r="CP4" s="4">
        <f>'pdf DetailxSch Pos'!CP4*'pdf DetailxSch Pos'!CP$125</f>
        <v>0</v>
      </c>
      <c r="CQ4" s="4">
        <f>'pdf DetailxSch Pos'!CQ4*'pdf DetailxSch Pos'!CQ$125</f>
        <v>13654.187192118223</v>
      </c>
      <c r="CR4" s="4">
        <f>'pdf DetailxSch Pos'!CR4*'pdf DetailxSch Pos'!CR$125</f>
        <v>0</v>
      </c>
      <c r="CS4" s="4">
        <f>'pdf DetailxSch Pos'!CS4*'pdf DetailxSch Pos'!CS$124</f>
        <v>0</v>
      </c>
      <c r="CT4" s="4">
        <f>'pdf DetailxSch Pos'!CT4*'pdf DetailxSch Pos'!CT$125</f>
        <v>12463.054187192114</v>
      </c>
      <c r="CU4" s="4">
        <f>'pdf DetailxSch Pos'!CU4*'pdf DetailxSch Pos'!CU$125</f>
        <v>0</v>
      </c>
      <c r="CV4" s="4">
        <f>'pdf DetailxSch Pos'!CV4*'pdf DetailxSch Pos'!CV$125</f>
        <v>0</v>
      </c>
      <c r="CW4" s="4">
        <f>'pdf DetailxSch Pos'!CW4*'pdf DetailxSch Pos'!CW$125</f>
        <v>0</v>
      </c>
      <c r="CY4" s="4">
        <f>'pdf DetailxSch Pos'!CY4*'pdf DetailxSch Pos'!CY$125</f>
        <v>0</v>
      </c>
      <c r="CZ4" s="4">
        <f>'pdf DetailxSch Pos'!CZ4*'pdf DetailxSch Pos'!CZ$125</f>
        <v>0</v>
      </c>
      <c r="DA4" s="4">
        <f>'pdf DetailxSch Pos'!DA4*'pdf DetailxSch Pos'!DA$125</f>
        <v>0</v>
      </c>
      <c r="DB4" s="4">
        <f>'pdf DetailxSch Pos'!DB4*'pdf DetailxSch Pos'!DB$125</f>
        <v>0</v>
      </c>
      <c r="DC4" s="4">
        <f>'pdf DetailxSch Pos'!DC4*'pdf DetailxSch Pos'!DC$125</f>
        <v>0</v>
      </c>
      <c r="DD4" s="4">
        <f>'pdf DetailxSch $$'!DE4</f>
        <v>414</v>
      </c>
      <c r="DE4" s="4">
        <f>SUM(H4:DC4)</f>
        <v>4156372.482197118</v>
      </c>
      <c r="DF4" s="4">
        <f>SUM(H4:DD4)</f>
        <v>4156786.482197118</v>
      </c>
      <c r="DG4" s="4">
        <f>'pdf DetailxSch $$'!DG4</f>
        <v>4314313</v>
      </c>
      <c r="DH4" s="4">
        <f>DG4-DF4</f>
        <v>157526.51780288201</v>
      </c>
      <c r="DI4" s="44">
        <f>(DF4-DG4)/DF4</f>
        <v>-3.789622548031852E-2</v>
      </c>
    </row>
    <row r="5" spans="1:113" x14ac:dyDescent="0.2">
      <c r="A5" s="7">
        <v>203</v>
      </c>
      <c r="B5" t="s">
        <v>5</v>
      </c>
      <c r="C5" t="s">
        <v>351</v>
      </c>
      <c r="D5">
        <v>6</v>
      </c>
      <c r="E5" s="10">
        <v>335</v>
      </c>
      <c r="F5" s="9">
        <v>0.63300000000000001</v>
      </c>
      <c r="G5">
        <v>212</v>
      </c>
      <c r="H5" s="4">
        <f>'pdf DetailxSch Pos'!H5*'pdf DetailxSch Pos'!H$124</f>
        <v>191050.75104188372</v>
      </c>
      <c r="I5" s="4">
        <f>'pdf DetailxSch Pos'!I5*'pdf DetailxSch Pos'!I$124</f>
        <v>110891.27068881014</v>
      </c>
      <c r="J5" s="4">
        <f>'pdf DetailxSch Pos'!J5*'pdf DetailxSch Pos'!J$124</f>
        <v>122331.79937332397</v>
      </c>
      <c r="K5" s="4">
        <f>'pdf DetailxSch Pos'!K5*'pdf DetailxSch Pos'!K$124</f>
        <v>0</v>
      </c>
      <c r="L5" s="4">
        <f>'pdf DetailxSch Pos'!L5*'pdf DetailxSch Pos'!L$124</f>
        <v>0</v>
      </c>
      <c r="M5" s="4">
        <f>'pdf DetailxSch Pos'!M5*'pdf DetailxSch Pos'!M$124</f>
        <v>89505.059196611037</v>
      </c>
      <c r="N5" s="4">
        <f>'pdf DetailxSch Pos'!N5*'pdf DetailxSch Pos'!N$124</f>
        <v>59866.796146808359</v>
      </c>
      <c r="O5" s="4">
        <f>'pdf DetailxSch Pos'!O5*'pdf DetailxSch Pos'!O$124</f>
        <v>0</v>
      </c>
      <c r="P5" s="4">
        <f>'pdf DetailxSch Pos'!P5*'pdf DetailxSch Pos'!P$124</f>
        <v>0</v>
      </c>
      <c r="Q5" s="4">
        <f>'pdf DetailxSch Pos'!Q5*'pdf DetailxSch Pos'!Q$124</f>
        <v>0</v>
      </c>
      <c r="R5" s="4">
        <f>'pdf DetailxSch Pos'!R5*'pdf DetailxSch Pos'!R$124</f>
        <v>0</v>
      </c>
      <c r="S5" s="4">
        <f>'pdf DetailxSch Pos'!S5*'pdf DetailxSch Pos'!S$124</f>
        <v>77625.750694703253</v>
      </c>
      <c r="T5" s="4">
        <f>'pdf DetailxSch Pos'!T5*'pdf DetailxSch Pos'!T$124</f>
        <v>60676.224767295193</v>
      </c>
      <c r="U5" s="4">
        <f>'pdf DetailxSch Pos'!U5*'pdf DetailxSch Pos'!U$124</f>
        <v>99432.634749854755</v>
      </c>
      <c r="V5" s="4">
        <f>'pdf DetailxSch Pos'!V5*'pdf DetailxSch Pos'!V$124</f>
        <v>110891.27068881014</v>
      </c>
      <c r="W5" s="4">
        <f>'pdf DetailxSch Pos'!W5*'pdf DetailxSch Pos'!W$124</f>
        <v>332673.8120664304</v>
      </c>
      <c r="X5" s="4">
        <f>'pdf DetailxSch Pos'!X5*'pdf DetailxSch Pos'!X$124</f>
        <v>0</v>
      </c>
      <c r="Y5" s="4">
        <f>'pdf DetailxSch Pos'!Y5*'pdf DetailxSch Pos'!Y$124</f>
        <v>221782.54137762028</v>
      </c>
      <c r="Z5" s="4">
        <f>'pdf DetailxSch Pos'!Z5*'pdf DetailxSch Pos'!Z$124</f>
        <v>110891.27068881014</v>
      </c>
      <c r="AA5" s="4">
        <f>'pdf DetailxSch Pos'!AA5*'pdf DetailxSch Pos'!AA$124</f>
        <v>221782.54137762028</v>
      </c>
      <c r="AB5" s="4">
        <f>'pdf DetailxSch Pos'!AB5*'pdf DetailxSch Pos'!AB$124</f>
        <v>167055.78847282359</v>
      </c>
      <c r="AC5" s="4">
        <f>'pdf DetailxSch Pos'!AC5*'pdf DetailxSch Pos'!AC$124</f>
        <v>100233.47308369415</v>
      </c>
      <c r="AD5" s="4">
        <f>'pdf DetailxSch Pos'!AD5*'pdf DetailxSch Pos'!AD$124</f>
        <v>1441586.5189545318</v>
      </c>
      <c r="AE5" s="4">
        <f>'pdf DetailxSch Pos'!AE5*'pdf DetailxSch Pos'!AE$124</f>
        <v>0</v>
      </c>
      <c r="AF5" s="4">
        <f>'pdf DetailxSch Pos'!AF5*'pdf DetailxSch Pos'!AF$124</f>
        <v>110891.27068881014</v>
      </c>
      <c r="AG5" s="4">
        <f>'pdf DetailxSch Pos'!AG5*'pdf DetailxSch Pos'!AG$124</f>
        <v>110891.27068881014</v>
      </c>
      <c r="AH5" s="4">
        <f>'pdf DetailxSch Pos'!AH5*'pdf DetailxSch Pos'!AH$124</f>
        <v>776238.89482167095</v>
      </c>
      <c r="AI5" s="4">
        <f>'pdf DetailxSch Pos'!AI5*'pdf DetailxSch Pos'!AI$124</f>
        <v>66822.315389129435</v>
      </c>
      <c r="AJ5" s="4">
        <f>'pdf DetailxSch Pos'!AJ5*'pdf DetailxSch Pos'!AJ$124</f>
        <v>0</v>
      </c>
      <c r="AK5" s="4">
        <f>'pdf DetailxSch Pos'!AK5*'pdf DetailxSch Pos'!AK$124</f>
        <v>0</v>
      </c>
      <c r="AL5" s="4">
        <f>'pdf DetailxSch Pos'!AL5*'pdf DetailxSch Pos'!AL$124</f>
        <v>0</v>
      </c>
      <c r="AM5" s="4">
        <f>'pdf DetailxSch Pos'!AM5*'pdf DetailxSch Pos'!AM$124</f>
        <v>39920.857447971648</v>
      </c>
      <c r="AN5" s="4">
        <f>'pdf DetailxSch Pos'!AN5*'pdf DetailxSch Pos'!AN$124</f>
        <v>0</v>
      </c>
      <c r="AO5" s="4">
        <f>'pdf DetailxSch Pos'!AO5*'pdf DetailxSch Pos'!AO$124</f>
        <v>0</v>
      </c>
      <c r="AP5" s="4">
        <f>'pdf DetailxSch Pos'!AP5*'pdf DetailxSch Pos'!AP$124</f>
        <v>0</v>
      </c>
      <c r="AQ5" s="4">
        <f>'pdf DetailxSch Pos'!AQ5*'pdf DetailxSch Pos'!AQ$124</f>
        <v>50120</v>
      </c>
      <c r="AR5" s="4">
        <f>'pdf DetailxSch Pos'!AR5*'pdf DetailxSch Pos'!AR$124</f>
        <v>50120</v>
      </c>
      <c r="AS5" s="4">
        <f>'pdf DetailxSch Pos'!AS5*'pdf DetailxSch Pos'!AS$124</f>
        <v>10740</v>
      </c>
      <c r="AT5" s="4">
        <f>'pdf DetailxSch Pos'!AT5*'pdf DetailxSch Pos'!AT$125</f>
        <v>0</v>
      </c>
      <c r="AU5" s="4">
        <f>'pdf DetailxSch Pos'!AU5*'pdf DetailxSch Pos'!AU$125</f>
        <v>0</v>
      </c>
      <c r="AV5" s="4">
        <f>'pdf DetailxSch Pos'!AV5*'pdf DetailxSch Pos'!AV$125</f>
        <v>147274.87684729058</v>
      </c>
      <c r="AW5" s="4">
        <f>'pdf DetailxSch Pos'!AW5*'pdf DetailxSch Pos'!AW$125</f>
        <v>2379.3103448275856</v>
      </c>
      <c r="AX5" s="4">
        <f>'pdf DetailxSch Pos'!AX5*'pdf DetailxSch Pos'!AX$125</f>
        <v>0</v>
      </c>
      <c r="AY5" s="4">
        <f>'pdf DetailxSch Pos'!AY5*'pdf DetailxSch Pos'!AY$124</f>
        <v>0</v>
      </c>
      <c r="AZ5" s="4">
        <f>'pdf DetailxSch Pos'!AZ5*'pdf DetailxSch Pos'!AZ$124</f>
        <v>0</v>
      </c>
      <c r="BA5" s="4">
        <f>'pdf DetailxSch Pos'!BA5*'pdf DetailxSch Pos'!BA$124</f>
        <v>0</v>
      </c>
      <c r="BB5" s="4">
        <f>'pdf DetailxSch Pos'!BB5*'pdf DetailxSch Pos'!BB$124</f>
        <v>0</v>
      </c>
      <c r="BC5" s="4">
        <f>'pdf DetailxSch Pos'!BC5*'pdf DetailxSch Pos'!BC$124</f>
        <v>0</v>
      </c>
      <c r="BD5" s="4">
        <f>'pdf DetailxSch Pos'!BD5*'pdf DetailxSch Pos'!BD$124</f>
        <v>0</v>
      </c>
      <c r="BE5" s="4">
        <f>'pdf DetailxSch Pos'!BE5*'pdf DetailxSch Pos'!BE$124</f>
        <v>0</v>
      </c>
      <c r="BF5" s="4">
        <f>'pdf DetailxSch Pos'!BF5*'pdf DetailxSch Pos'!BF$125</f>
        <v>0</v>
      </c>
      <c r="BG5" s="4">
        <f>'pdf DetailxSch Pos'!BG5*'pdf DetailxSch Pos'!BG$125</f>
        <v>0</v>
      </c>
      <c r="BH5" s="4">
        <f>'pdf DetailxSch Pos'!BH5*'pdf DetailxSch Pos'!BH$125</f>
        <v>0</v>
      </c>
      <c r="BI5" s="4">
        <f>'pdf DetailxSch Pos'!BI5*'pdf DetailxSch Pos'!BI$125</f>
        <v>0</v>
      </c>
      <c r="BJ5" s="4">
        <f>'pdf DetailxSch Pos'!BJ5*'pdf DetailxSch Pos'!BJ$124</f>
        <v>0</v>
      </c>
      <c r="BK5" s="4">
        <f>'pdf DetailxSch Pos'!BK5*'pdf DetailxSch Pos'!BK$124</f>
        <v>0</v>
      </c>
      <c r="BL5" s="4">
        <f>'pdf DetailxSch Pos'!BL5*'pdf DetailxSch Pos'!BL$124</f>
        <v>0</v>
      </c>
      <c r="BM5" s="4">
        <f>'pdf DetailxSch Pos'!BM5*'pdf DetailxSch Pos'!BM$124</f>
        <v>0</v>
      </c>
      <c r="BN5" s="4">
        <f>'pdf DetailxSch Pos'!BN5*'pdf DetailxSch Pos'!BN$124</f>
        <v>0</v>
      </c>
      <c r="BO5" s="4">
        <f>'pdf DetailxSch Pos'!BO5*'pdf DetailxSch Pos'!BO$124</f>
        <v>0</v>
      </c>
      <c r="BP5" s="4">
        <f>'pdf DetailxSch Pos'!BP5*'pdf DetailxSch Pos'!BP$124</f>
        <v>0</v>
      </c>
      <c r="BQ5" s="4">
        <f>'pdf DetailxSch Pos'!BQ5*'pdf DetailxSch Pos'!BQ$124</f>
        <v>0</v>
      </c>
      <c r="BV5" s="4">
        <f>'pdf DetailxSch Pos'!BV5*'pdf DetailxSch Pos'!BV$124</f>
        <v>0</v>
      </c>
      <c r="BW5" s="4">
        <f>'pdf DetailxSch Pos'!BW5*'pdf DetailxSch Pos'!BW$125</f>
        <v>0</v>
      </c>
      <c r="BX5" s="4">
        <f>'pdf DetailxSch Pos'!BX5*'pdf DetailxSch Pos'!BX$125</f>
        <v>4180.295566502462</v>
      </c>
      <c r="BY5" s="4">
        <f>'pdf DetailxSch Pos'!BY5*'pdf DetailxSch Pos'!BY$125</f>
        <v>1897.5369458128073</v>
      </c>
      <c r="BZ5" s="4">
        <f>'pdf DetailxSch Pos'!BZ5*'pdf DetailxSch Pos'!BZ$125</f>
        <v>1650.2463054187187</v>
      </c>
      <c r="CA5" s="4">
        <f>'pdf DetailxSch Pos'!CA5*'pdf DetailxSch Pos'!CA$125</f>
        <v>1650.2463054187187</v>
      </c>
      <c r="CB5" s="4">
        <f>'pdf DetailxSch Pos'!CB5*'pdf DetailxSch Pos'!CB$125</f>
        <v>1897.5369458128073</v>
      </c>
      <c r="CC5" s="4">
        <f>'pdf DetailxSch Pos'!CC5*'pdf DetailxSch Pos'!CC$125</f>
        <v>6600.985221674875</v>
      </c>
      <c r="CD5" s="4">
        <f>'pdf DetailxSch Pos'!CD5*'pdf DetailxSch Pos'!CD$124</f>
        <v>0</v>
      </c>
      <c r="CE5" s="4">
        <f>'pdf DetailxSch Pos'!CE5*'pdf DetailxSch Pos'!CE$124</f>
        <v>0</v>
      </c>
      <c r="CF5" s="4">
        <f>'pdf DetailxSch Pos'!CF5*'pdf DetailxSch Pos'!CF$125</f>
        <v>0</v>
      </c>
      <c r="CG5" s="4">
        <f>'pdf DetailxSch Pos'!CG5*'pdf DetailxSch Pos'!CG$125</f>
        <v>0</v>
      </c>
      <c r="CH5" s="4">
        <f>'pdf DetailxSch Pos'!CH5*'pdf DetailxSch Pos'!CH$124</f>
        <v>0</v>
      </c>
      <c r="CI5" s="4">
        <f>'pdf DetailxSch Pos'!CI5*'pdf DetailxSch Pos'!CI$124</f>
        <v>0</v>
      </c>
      <c r="CJ5" s="4">
        <f>'pdf DetailxSch Pos'!CJ5*'pdf DetailxSch Pos'!CJ$125</f>
        <v>0</v>
      </c>
      <c r="CK5" s="4">
        <f>'pdf DetailxSch Pos'!CK5*'pdf DetailxSch Pos'!CK$125</f>
        <v>0</v>
      </c>
      <c r="CL5" s="4">
        <f>'pdf DetailxSch Pos'!CL5*'pdf DetailxSch Pos'!CL$125</f>
        <v>33004.926108374377</v>
      </c>
      <c r="CM5" s="4">
        <f>'pdf DetailxSch Pos'!CM5*'pdf DetailxSch Pos'!CM$125</f>
        <v>73350.73891625613</v>
      </c>
      <c r="CN5" s="4">
        <f>'pdf DetailxSch Pos'!CN5*'pdf DetailxSch Pos'!CN$125</f>
        <v>5585.2216748768451</v>
      </c>
      <c r="CO5" s="4">
        <f>'pdf DetailxSch Pos'!CO5*'pdf DetailxSch Pos'!CO$125</f>
        <v>0</v>
      </c>
      <c r="CP5" s="4">
        <f>'pdf DetailxSch Pos'!CP5*'pdf DetailxSch Pos'!CP$125</f>
        <v>0</v>
      </c>
      <c r="CQ5" s="4">
        <f>'pdf DetailxSch Pos'!CQ5*'pdf DetailxSch Pos'!CQ$125</f>
        <v>0</v>
      </c>
      <c r="CR5" s="4">
        <f>'pdf DetailxSch Pos'!CR5*'pdf DetailxSch Pos'!CR$125</f>
        <v>0</v>
      </c>
      <c r="CS5" s="4">
        <f>'pdf DetailxSch Pos'!CS5*'pdf DetailxSch Pos'!CS$124</f>
        <v>0</v>
      </c>
      <c r="CT5" s="4">
        <f>'pdf DetailxSch Pos'!CT5*'pdf DetailxSch Pos'!CT$125</f>
        <v>24975.369458128072</v>
      </c>
      <c r="CU5" s="4">
        <f>'pdf DetailxSch Pos'!CU5*'pdf DetailxSch Pos'!CU$125</f>
        <v>0</v>
      </c>
      <c r="CV5" s="4">
        <f>'pdf DetailxSch Pos'!CV5*'pdf DetailxSch Pos'!CV$125</f>
        <v>0</v>
      </c>
      <c r="CW5" s="4">
        <f>'pdf DetailxSch Pos'!CW5*'pdf DetailxSch Pos'!CW$125</f>
        <v>0</v>
      </c>
      <c r="CY5" s="4">
        <f>'pdf DetailxSch Pos'!CY5*'pdf DetailxSch Pos'!CY$125</f>
        <v>0</v>
      </c>
      <c r="CZ5" s="4">
        <f>'pdf DetailxSch Pos'!CZ5*'pdf DetailxSch Pos'!CZ$125</f>
        <v>0</v>
      </c>
      <c r="DA5" s="4">
        <f>'pdf DetailxSch Pos'!DA5*'pdf DetailxSch Pos'!DA$125</f>
        <v>0</v>
      </c>
      <c r="DB5" s="4">
        <f>'pdf DetailxSch Pos'!DB5*'pdf DetailxSch Pos'!DB$125</f>
        <v>0</v>
      </c>
      <c r="DC5" s="4">
        <f>'pdf DetailxSch Pos'!DC5*'pdf DetailxSch Pos'!DC$125</f>
        <v>0</v>
      </c>
      <c r="DD5" s="4">
        <f>'pdf DetailxSch $$'!DE5</f>
        <v>-112151</v>
      </c>
      <c r="DE5" s="4">
        <f t="shared" ref="DE5:DE68" si="0">SUM(H5:DC5)</f>
        <v>5038469.4030464161</v>
      </c>
      <c r="DF5" s="4">
        <f t="shared" ref="DF5:DF68" si="1">SUM(H5:DD5)</f>
        <v>4926318.4030464161</v>
      </c>
      <c r="DG5" s="4">
        <f>'pdf DetailxSch $$'!DG5</f>
        <v>5094620</v>
      </c>
      <c r="DH5" s="4">
        <f t="shared" ref="DH5:DH68" si="2">DG5-DF5</f>
        <v>168301.59695358388</v>
      </c>
      <c r="DI5" s="44">
        <f t="shared" ref="DI5:DI68" si="3">(DF5-DG5)/DF5</f>
        <v>-3.4163767581386298E-2</v>
      </c>
    </row>
    <row r="6" spans="1:113" x14ac:dyDescent="0.2">
      <c r="A6" s="7">
        <v>450</v>
      </c>
      <c r="B6" t="s">
        <v>7</v>
      </c>
      <c r="C6" t="s">
        <v>352</v>
      </c>
      <c r="D6">
        <v>8</v>
      </c>
      <c r="E6" s="10">
        <v>357</v>
      </c>
      <c r="F6" s="9">
        <v>0.83499999999999996</v>
      </c>
      <c r="G6">
        <v>298</v>
      </c>
      <c r="H6" s="4">
        <f>'pdf DetailxSch Pos'!H6*'pdf DetailxSch Pos'!H$124</f>
        <v>191050.75104188372</v>
      </c>
      <c r="I6" s="4">
        <f>'pdf DetailxSch Pos'!I6*'pdf DetailxSch Pos'!I$124</f>
        <v>110891.27068881014</v>
      </c>
      <c r="J6" s="4">
        <f>'pdf DetailxSch Pos'!J6*'pdf DetailxSch Pos'!J$124</f>
        <v>183497.69905998593</v>
      </c>
      <c r="K6" s="4">
        <f>'pdf DetailxSch Pos'!K6*'pdf DetailxSch Pos'!K$124</f>
        <v>0</v>
      </c>
      <c r="L6" s="4">
        <f>'pdf DetailxSch Pos'!L6*'pdf DetailxSch Pos'!L$124</f>
        <v>187138.29131332185</v>
      </c>
      <c r="M6" s="4">
        <f>'pdf DetailxSch Pos'!M6*'pdf DetailxSch Pos'!M$124</f>
        <v>89505.059196611037</v>
      </c>
      <c r="N6" s="4">
        <f>'pdf DetailxSch Pos'!N6*'pdf DetailxSch Pos'!N$124</f>
        <v>59866.796146808359</v>
      </c>
      <c r="O6" s="4">
        <f>'pdf DetailxSch Pos'!O6*'pdf DetailxSch Pos'!O$124</f>
        <v>0</v>
      </c>
      <c r="P6" s="4">
        <f>'pdf DetailxSch Pos'!P6*'pdf DetailxSch Pos'!P$124</f>
        <v>49534.351124581444</v>
      </c>
      <c r="Q6" s="4">
        <f>'pdf DetailxSch Pos'!Q6*'pdf DetailxSch Pos'!Q$124</f>
        <v>69924</v>
      </c>
      <c r="R6" s="4">
        <f>'pdf DetailxSch Pos'!R6*'pdf DetailxSch Pos'!R$124</f>
        <v>69924.031375330247</v>
      </c>
      <c r="S6" s="4">
        <f>'pdf DetailxSch Pos'!S6*'pdf DetailxSch Pos'!S$124</f>
        <v>77625.750694703253</v>
      </c>
      <c r="T6" s="4">
        <f>'pdf DetailxSch Pos'!T6*'pdf DetailxSch Pos'!T$124</f>
        <v>60676.224767295193</v>
      </c>
      <c r="U6" s="4">
        <f>'pdf DetailxSch Pos'!U6*'pdf DetailxSch Pos'!U$124</f>
        <v>298297.90424956428</v>
      </c>
      <c r="V6" s="4">
        <f>'pdf DetailxSch Pos'!V6*'pdf DetailxSch Pos'!V$124</f>
        <v>110891.27068881014</v>
      </c>
      <c r="W6" s="4">
        <f>'pdf DetailxSch Pos'!W6*'pdf DetailxSch Pos'!W$124</f>
        <v>0</v>
      </c>
      <c r="X6" s="4">
        <f>'pdf DetailxSch Pos'!X6*'pdf DetailxSch Pos'!X$124</f>
        <v>0</v>
      </c>
      <c r="Y6" s="4">
        <f>'pdf DetailxSch Pos'!Y6*'pdf DetailxSch Pos'!Y$124</f>
        <v>0</v>
      </c>
      <c r="Z6" s="4">
        <f>'pdf DetailxSch Pos'!Z6*'pdf DetailxSch Pos'!Z$124</f>
        <v>0</v>
      </c>
      <c r="AA6" s="4">
        <f>'pdf DetailxSch Pos'!AA6*'pdf DetailxSch Pos'!AA$124</f>
        <v>0</v>
      </c>
      <c r="AB6" s="4">
        <f>'pdf DetailxSch Pos'!AB6*'pdf DetailxSch Pos'!AB$124</f>
        <v>0</v>
      </c>
      <c r="AC6" s="4">
        <f>'pdf DetailxSch Pos'!AC6*'pdf DetailxSch Pos'!AC$124</f>
        <v>0</v>
      </c>
      <c r="AD6" s="4">
        <f>'pdf DetailxSch Pos'!AD6*'pdf DetailxSch Pos'!AD$124</f>
        <v>1649507.6514960509</v>
      </c>
      <c r="AE6" s="4">
        <f>'pdf DetailxSch Pos'!AE6*'pdf DetailxSch Pos'!AE$124</f>
        <v>1047368.0516558118</v>
      </c>
      <c r="AF6" s="4">
        <f>'pdf DetailxSch Pos'!AF6*'pdf DetailxSch Pos'!AF$124</f>
        <v>110891.27068881014</v>
      </c>
      <c r="AG6" s="4">
        <f>'pdf DetailxSch Pos'!AG6*'pdf DetailxSch Pos'!AG$124</f>
        <v>443565.08275524055</v>
      </c>
      <c r="AH6" s="4">
        <f>'pdf DetailxSch Pos'!AH6*'pdf DetailxSch Pos'!AH$124</f>
        <v>1552477.7896433419</v>
      </c>
      <c r="AI6" s="4">
        <f>'pdf DetailxSch Pos'!AI6*'pdf DetailxSch Pos'!AI$124</f>
        <v>334111.57694564719</v>
      </c>
      <c r="AJ6" s="4">
        <f>'pdf DetailxSch Pos'!AJ6*'pdf DetailxSch Pos'!AJ$124</f>
        <v>96655.873025941983</v>
      </c>
      <c r="AK6" s="4">
        <f>'pdf DetailxSch Pos'!AK6*'pdf DetailxSch Pos'!AK$124</f>
        <v>0</v>
      </c>
      <c r="AL6" s="4">
        <f>'pdf DetailxSch Pos'!AL6*'pdf DetailxSch Pos'!AL$124</f>
        <v>0</v>
      </c>
      <c r="AM6" s="4">
        <f>'pdf DetailxSch Pos'!AM6*'pdf DetailxSch Pos'!AM$124</f>
        <v>5544.5635344405073</v>
      </c>
      <c r="AN6" s="4">
        <f>'pdf DetailxSch Pos'!AN6*'pdf DetailxSch Pos'!AN$124</f>
        <v>0</v>
      </c>
      <c r="AO6" s="4">
        <f>'pdf DetailxSch Pos'!AO6*'pdf DetailxSch Pos'!AO$124</f>
        <v>0</v>
      </c>
      <c r="AP6" s="4">
        <f>'pdf DetailxSch Pos'!AP6*'pdf DetailxSch Pos'!AP$124</f>
        <v>0</v>
      </c>
      <c r="AQ6" s="4">
        <f>'pdf DetailxSch Pos'!AQ6*'pdf DetailxSch Pos'!AQ$124</f>
        <v>0</v>
      </c>
      <c r="AR6" s="4">
        <f>'pdf DetailxSch Pos'!AR6*'pdf DetailxSch Pos'!AR$124</f>
        <v>0</v>
      </c>
      <c r="AS6" s="4">
        <f>'pdf DetailxSch Pos'!AS6*'pdf DetailxSch Pos'!AS$124</f>
        <v>0</v>
      </c>
      <c r="AT6" s="4">
        <f>'pdf DetailxSch Pos'!AT6*'pdf DetailxSch Pos'!AT$125</f>
        <v>59113.300492610819</v>
      </c>
      <c r="AU6" s="4">
        <f>'pdf DetailxSch Pos'!AU6*'pdf DetailxSch Pos'!AU$125</f>
        <v>0</v>
      </c>
      <c r="AV6" s="4">
        <f>'pdf DetailxSch Pos'!AV6*'pdf DetailxSch Pos'!AV$125</f>
        <v>156947.78325123148</v>
      </c>
      <c r="AW6" s="4">
        <f>'pdf DetailxSch Pos'!AW6*'pdf DetailxSch Pos'!AW$125</f>
        <v>2535.9605911330041</v>
      </c>
      <c r="AX6" s="4">
        <f>'pdf DetailxSch Pos'!AX6*'pdf DetailxSch Pos'!AX$125</f>
        <v>0</v>
      </c>
      <c r="AY6" s="4">
        <f>'pdf DetailxSch Pos'!AY6*'pdf DetailxSch Pos'!AY$124</f>
        <v>0</v>
      </c>
      <c r="AZ6" s="4">
        <f>'pdf DetailxSch Pos'!AZ6*'pdf DetailxSch Pos'!AZ$124</f>
        <v>0</v>
      </c>
      <c r="BA6" s="4">
        <f>'pdf DetailxSch Pos'!BA6*'pdf DetailxSch Pos'!BA$124</f>
        <v>0</v>
      </c>
      <c r="BB6" s="4">
        <f>'pdf DetailxSch Pos'!BB6*'pdf DetailxSch Pos'!BB$124</f>
        <v>0</v>
      </c>
      <c r="BC6" s="4">
        <f>'pdf DetailxSch Pos'!BC6*'pdf DetailxSch Pos'!BC$124</f>
        <v>0</v>
      </c>
      <c r="BD6" s="4">
        <f>'pdf DetailxSch Pos'!BD6*'pdf DetailxSch Pos'!BD$124</f>
        <v>0</v>
      </c>
      <c r="BE6" s="4">
        <f>'pdf DetailxSch Pos'!BE6*'pdf DetailxSch Pos'!BE$124</f>
        <v>152914.74921665495</v>
      </c>
      <c r="BF6" s="4">
        <f>'pdf DetailxSch Pos'!BF6*'pdf DetailxSch Pos'!BF$125</f>
        <v>9198.0295566502427</v>
      </c>
      <c r="BG6" s="4">
        <f>'pdf DetailxSch Pos'!BG6*'pdf DetailxSch Pos'!BG$125</f>
        <v>25497.536945812801</v>
      </c>
      <c r="BH6" s="4">
        <f>'pdf DetailxSch Pos'!BH6*'pdf DetailxSch Pos'!BH$125</f>
        <v>31527.093596059101</v>
      </c>
      <c r="BI6" s="4">
        <f>'pdf DetailxSch Pos'!BI6*'pdf DetailxSch Pos'!BI$125</f>
        <v>0</v>
      </c>
      <c r="BJ6" s="4">
        <f>'pdf DetailxSch Pos'!BJ6*'pdf DetailxSch Pos'!BJ$124</f>
        <v>0</v>
      </c>
      <c r="BK6" s="4">
        <f>'pdf DetailxSch Pos'!BK6*'pdf DetailxSch Pos'!BK$124</f>
        <v>0</v>
      </c>
      <c r="BL6" s="4">
        <f>'pdf DetailxSch Pos'!BL6*'pdf DetailxSch Pos'!BL$124</f>
        <v>140126.11598983698</v>
      </c>
      <c r="BM6" s="4">
        <f>'pdf DetailxSch Pos'!BM6*'pdf DetailxSch Pos'!BM$124</f>
        <v>0</v>
      </c>
      <c r="BN6" s="4">
        <f>'pdf DetailxSch Pos'!BN6*'pdf DetailxSch Pos'!BN$124</f>
        <v>0</v>
      </c>
      <c r="BO6" s="4">
        <f>'pdf DetailxSch Pos'!BO6*'pdf DetailxSch Pos'!BO$124</f>
        <v>0</v>
      </c>
      <c r="BP6" s="4">
        <f>'pdf DetailxSch Pos'!BP6*'pdf DetailxSch Pos'!BP$124</f>
        <v>0</v>
      </c>
      <c r="BQ6" s="4">
        <f>'pdf DetailxSch Pos'!BQ6*'pdf DetailxSch Pos'!BQ$124</f>
        <v>0</v>
      </c>
      <c r="BR6" s="4">
        <f>'pdf DetailxSch Pos'!BR6*'pdf DetailxSch Pos'!BR$125</f>
        <v>0</v>
      </c>
      <c r="BS6" s="4">
        <f>'pdf DetailxSch Pos'!BS6*'pdf DetailxSch Pos'!BS$125</f>
        <v>0</v>
      </c>
      <c r="BT6" s="4">
        <f>'pdf DetailxSch Pos'!BT6*'pdf DetailxSch Pos'!BT$125</f>
        <v>606358.62068965496</v>
      </c>
      <c r="BU6" s="4">
        <f>'pdf DetailxSch Pos'!BU6*'pdf DetailxSch Pos'!BU$125</f>
        <v>0</v>
      </c>
      <c r="BV6" s="4">
        <f>'pdf DetailxSch Pos'!BV6*'pdf DetailxSch Pos'!BV$124</f>
        <v>114084.97559574516</v>
      </c>
      <c r="BW6" s="4">
        <f>'pdf DetailxSch Pos'!BW6*'pdf DetailxSch Pos'!BW$125</f>
        <v>73891.625615763522</v>
      </c>
      <c r="BX6" s="4">
        <f>'pdf DetailxSch Pos'!BX6*'pdf DetailxSch Pos'!BX$125</f>
        <v>11795.073891625612</v>
      </c>
      <c r="BY6" s="4">
        <f>'pdf DetailxSch Pos'!BY6*'pdf DetailxSch Pos'!BY$125</f>
        <v>10112.315270935957</v>
      </c>
      <c r="BZ6" s="4">
        <f>'pdf DetailxSch Pos'!BZ6*'pdf DetailxSch Pos'!BZ$125</f>
        <v>5275.8620689655154</v>
      </c>
      <c r="CA6" s="4">
        <f>'pdf DetailxSch Pos'!CA6*'pdf DetailxSch Pos'!CA$125</f>
        <v>5275.8620689655154</v>
      </c>
      <c r="CB6" s="4">
        <f>'pdf DetailxSch Pos'!CB6*'pdf DetailxSch Pos'!CB$125</f>
        <v>12134.975369458125</v>
      </c>
      <c r="CC6" s="4">
        <f>'pdf DetailxSch Pos'!CC6*'pdf DetailxSch Pos'!CC$125</f>
        <v>7034.4827586206875</v>
      </c>
      <c r="CD6" s="4">
        <f>'pdf DetailxSch Pos'!CD6*'pdf DetailxSch Pos'!CD$124</f>
        <v>114084.97559574516</v>
      </c>
      <c r="CE6" s="4">
        <f>'pdf DetailxSch Pos'!CE6*'pdf DetailxSch Pos'!CE$124</f>
        <v>0</v>
      </c>
      <c r="CF6" s="4">
        <f>'pdf DetailxSch Pos'!CF6*'pdf DetailxSch Pos'!CF$125</f>
        <v>0</v>
      </c>
      <c r="CG6" s="4">
        <f>'pdf DetailxSch Pos'!CG6*'pdf DetailxSch Pos'!CG$125</f>
        <v>0</v>
      </c>
      <c r="CH6" s="4">
        <f>'pdf DetailxSch Pos'!CH6*'pdf DetailxSch Pos'!CH$124</f>
        <v>0</v>
      </c>
      <c r="CI6" s="4">
        <f>'pdf DetailxSch Pos'!CI6*'pdf DetailxSch Pos'!CI$124</f>
        <v>0</v>
      </c>
      <c r="CJ6" s="4">
        <f>'pdf DetailxSch Pos'!CJ6*'pdf DetailxSch Pos'!CJ$125</f>
        <v>0</v>
      </c>
      <c r="CK6" s="4">
        <f>'pdf DetailxSch Pos'!CK6*'pdf DetailxSch Pos'!CK$125</f>
        <v>0</v>
      </c>
      <c r="CL6" s="4">
        <f>'pdf DetailxSch Pos'!CL6*'pdf DetailxSch Pos'!CL$125</f>
        <v>35172.413793103435</v>
      </c>
      <c r="CM6" s="4">
        <f>'pdf DetailxSch Pos'!CM6*'pdf DetailxSch Pos'!CM$125</f>
        <v>114150.73891625612</v>
      </c>
      <c r="CN6" s="4">
        <f>'pdf DetailxSch Pos'!CN6*'pdf DetailxSch Pos'!CN$125</f>
        <v>9811.8226600985199</v>
      </c>
      <c r="CO6" s="4">
        <f>'pdf DetailxSch Pos'!CO6*'pdf DetailxSch Pos'!CO$125</f>
        <v>0</v>
      </c>
      <c r="CP6" s="4">
        <f>'pdf DetailxSch Pos'!CP6*'pdf DetailxSch Pos'!CP$125</f>
        <v>0</v>
      </c>
      <c r="CQ6" s="4">
        <f>'pdf DetailxSch Pos'!CQ6*'pdf DetailxSch Pos'!CQ$125</f>
        <v>0</v>
      </c>
      <c r="CR6" s="4">
        <f>'pdf DetailxSch Pos'!CR6*'pdf DetailxSch Pos'!CR$125</f>
        <v>0</v>
      </c>
      <c r="CS6" s="4">
        <f>'pdf DetailxSch Pos'!CS6*'pdf DetailxSch Pos'!CS$124</f>
        <v>0</v>
      </c>
      <c r="CT6" s="4">
        <f>'pdf DetailxSch Pos'!CT6*'pdf DetailxSch Pos'!CT$125</f>
        <v>10566.502463054183</v>
      </c>
      <c r="CU6" s="4">
        <f>'pdf DetailxSch Pos'!CU6*'pdf DetailxSch Pos'!CU$125</f>
        <v>0</v>
      </c>
      <c r="CV6" s="4">
        <f>'pdf DetailxSch Pos'!CV6*'pdf DetailxSch Pos'!CV$125</f>
        <v>164098.52216748762</v>
      </c>
      <c r="CW6" s="4">
        <f>'pdf DetailxSch Pos'!CW6*'pdf DetailxSch Pos'!CW$125</f>
        <v>0</v>
      </c>
      <c r="CY6" s="4">
        <f>'pdf DetailxSch Pos'!CY6*'pdf DetailxSch Pos'!CY$125</f>
        <v>0</v>
      </c>
      <c r="CZ6" s="4">
        <f>'pdf DetailxSch Pos'!CZ6*'pdf DetailxSch Pos'!CZ$125</f>
        <v>0</v>
      </c>
      <c r="DA6" s="4">
        <f>'pdf DetailxSch Pos'!DA6*'pdf DetailxSch Pos'!DA$125</f>
        <v>0</v>
      </c>
      <c r="DB6" s="4">
        <f>'pdf DetailxSch Pos'!DB6*'pdf DetailxSch Pos'!DB$125</f>
        <v>0</v>
      </c>
      <c r="DC6" s="4">
        <f>'pdf DetailxSch Pos'!DC6*'pdf DetailxSch Pos'!DC$125</f>
        <v>0</v>
      </c>
      <c r="DD6" s="4">
        <f>'pdf DetailxSch $$'!DE6</f>
        <v>-461</v>
      </c>
      <c r="DE6" s="4">
        <f t="shared" si="0"/>
        <v>8670654.5986584574</v>
      </c>
      <c r="DF6" s="4">
        <f t="shared" si="1"/>
        <v>8670193.5986584574</v>
      </c>
      <c r="DG6" s="4">
        <f>'pdf DetailxSch $$'!DG6</f>
        <v>8868027</v>
      </c>
      <c r="DH6" s="4">
        <f t="shared" si="2"/>
        <v>197833.4013415426</v>
      </c>
      <c r="DI6" s="44">
        <f t="shared" si="3"/>
        <v>-2.2817645199082227E-2</v>
      </c>
    </row>
    <row r="7" spans="1:113" x14ac:dyDescent="0.2">
      <c r="A7" s="7">
        <v>452</v>
      </c>
      <c r="B7" t="s">
        <v>8</v>
      </c>
      <c r="C7" t="s">
        <v>352</v>
      </c>
      <c r="D7">
        <v>8</v>
      </c>
      <c r="E7" s="10">
        <v>698</v>
      </c>
      <c r="F7" s="9">
        <v>0.85099999999999998</v>
      </c>
      <c r="G7">
        <v>594</v>
      </c>
      <c r="H7" s="4">
        <f>'pdf DetailxSch Pos'!H7*'pdf DetailxSch Pos'!H$124</f>
        <v>191050.75104188372</v>
      </c>
      <c r="I7" s="4">
        <f>'pdf DetailxSch Pos'!I7*'pdf DetailxSch Pos'!I$124</f>
        <v>110891.27068881014</v>
      </c>
      <c r="J7" s="4">
        <f>'pdf DetailxSch Pos'!J7*'pdf DetailxSch Pos'!J$124</f>
        <v>351703.92319830635</v>
      </c>
      <c r="K7" s="4">
        <f>'pdf DetailxSch Pos'!K7*'pdf DetailxSch Pos'!K$124</f>
        <v>0</v>
      </c>
      <c r="L7" s="4">
        <f>'pdf DetailxSch Pos'!L7*'pdf DetailxSch Pos'!L$124</f>
        <v>374276.58262664371</v>
      </c>
      <c r="M7" s="4">
        <f>'pdf DetailxSch Pos'!M7*'pdf DetailxSch Pos'!M$124</f>
        <v>89505.059196611037</v>
      </c>
      <c r="N7" s="4">
        <f>'pdf DetailxSch Pos'!N7*'pdf DetailxSch Pos'!N$124</f>
        <v>59866.796146808359</v>
      </c>
      <c r="O7" s="4">
        <f>'pdf DetailxSch Pos'!O7*'pdf DetailxSch Pos'!O$124</f>
        <v>76213.029593109444</v>
      </c>
      <c r="P7" s="4">
        <f>'pdf DetailxSch Pos'!P7*'pdf DetailxSch Pos'!P$124</f>
        <v>49534.351124581444</v>
      </c>
      <c r="Q7" s="4">
        <f>'pdf DetailxSch Pos'!Q7*'pdf DetailxSch Pos'!Q$124</f>
        <v>69924</v>
      </c>
      <c r="R7" s="4">
        <f>'pdf DetailxSch Pos'!R7*'pdf DetailxSch Pos'!R$124</f>
        <v>69924.031375330247</v>
      </c>
      <c r="S7" s="4">
        <f>'pdf DetailxSch Pos'!S7*'pdf DetailxSch Pos'!S$124</f>
        <v>77625.750694703253</v>
      </c>
      <c r="T7" s="4">
        <f>'pdf DetailxSch Pos'!T7*'pdf DetailxSch Pos'!T$124</f>
        <v>60676.224767295193</v>
      </c>
      <c r="U7" s="4">
        <f>'pdf DetailxSch Pos'!U7*'pdf DetailxSch Pos'!U$124</f>
        <v>447446.85637434642</v>
      </c>
      <c r="V7" s="4">
        <f>'pdf DetailxSch Pos'!V7*'pdf DetailxSch Pos'!V$124</f>
        <v>110891.27068881014</v>
      </c>
      <c r="W7" s="4">
        <f>'pdf DetailxSch Pos'!W7*'pdf DetailxSch Pos'!W$124</f>
        <v>0</v>
      </c>
      <c r="X7" s="4">
        <f>'pdf DetailxSch Pos'!X7*'pdf DetailxSch Pos'!X$124</f>
        <v>0</v>
      </c>
      <c r="Y7" s="4">
        <f>'pdf DetailxSch Pos'!Y7*'pdf DetailxSch Pos'!Y$124</f>
        <v>0</v>
      </c>
      <c r="Z7" s="4">
        <f>'pdf DetailxSch Pos'!Z7*'pdf DetailxSch Pos'!Z$124</f>
        <v>0</v>
      </c>
      <c r="AA7" s="4">
        <f>'pdf DetailxSch Pos'!AA7*'pdf DetailxSch Pos'!AA$124</f>
        <v>0</v>
      </c>
      <c r="AB7" s="4">
        <f>'pdf DetailxSch Pos'!AB7*'pdf DetailxSch Pos'!AB$124</f>
        <v>0</v>
      </c>
      <c r="AC7" s="4">
        <f>'pdf DetailxSch Pos'!AC7*'pdf DetailxSch Pos'!AC$124</f>
        <v>0</v>
      </c>
      <c r="AD7" s="4">
        <f>'pdf DetailxSch Pos'!AD7*'pdf DetailxSch Pos'!AD$124</f>
        <v>3225087.7891995613</v>
      </c>
      <c r="AE7" s="4">
        <f>'pdf DetailxSch Pos'!AE7*'pdf DetailxSch Pos'!AE$124</f>
        <v>1220543.2527148374</v>
      </c>
      <c r="AF7" s="4">
        <f>'pdf DetailxSch Pos'!AF7*'pdf DetailxSch Pos'!AF$124</f>
        <v>221782.54137762028</v>
      </c>
      <c r="AG7" s="4">
        <f>'pdf DetailxSch Pos'!AG7*'pdf DetailxSch Pos'!AG$124</f>
        <v>554456.35344405065</v>
      </c>
      <c r="AH7" s="4">
        <f>'pdf DetailxSch Pos'!AH7*'pdf DetailxSch Pos'!AH$124</f>
        <v>1996042.8723985825</v>
      </c>
      <c r="AI7" s="4">
        <f>'pdf DetailxSch Pos'!AI7*'pdf DetailxSch Pos'!AI$124</f>
        <v>233878.10386195302</v>
      </c>
      <c r="AJ7" s="4">
        <f>'pdf DetailxSch Pos'!AJ7*'pdf DetailxSch Pos'!AJ$124</f>
        <v>96655.873025941983</v>
      </c>
      <c r="AK7" s="4">
        <f>'pdf DetailxSch Pos'!AK7*'pdf DetailxSch Pos'!AK$124</f>
        <v>0</v>
      </c>
      <c r="AL7" s="4">
        <f>'pdf DetailxSch Pos'!AL7*'pdf DetailxSch Pos'!AL$124</f>
        <v>110891.27068881014</v>
      </c>
      <c r="AM7" s="4">
        <f>'pdf DetailxSch Pos'!AM7*'pdf DetailxSch Pos'!AM$124</f>
        <v>0</v>
      </c>
      <c r="AN7" s="4">
        <f>'pdf DetailxSch Pos'!AN7*'pdf DetailxSch Pos'!AN$124</f>
        <v>0</v>
      </c>
      <c r="AO7" s="4">
        <f>'pdf DetailxSch Pos'!AO7*'pdf DetailxSch Pos'!AO$124</f>
        <v>0</v>
      </c>
      <c r="AP7" s="4">
        <f>'pdf DetailxSch Pos'!AP7*'pdf DetailxSch Pos'!AP$124</f>
        <v>0</v>
      </c>
      <c r="AQ7" s="4">
        <f>'pdf DetailxSch Pos'!AQ7*'pdf DetailxSch Pos'!AQ$124</f>
        <v>0</v>
      </c>
      <c r="AR7" s="4">
        <f>'pdf DetailxSch Pos'!AR7*'pdf DetailxSch Pos'!AR$124</f>
        <v>0</v>
      </c>
      <c r="AS7" s="4">
        <f>'pdf DetailxSch Pos'!AS7*'pdf DetailxSch Pos'!AS$124</f>
        <v>0</v>
      </c>
      <c r="AT7" s="4">
        <f>'pdf DetailxSch Pos'!AT7*'pdf DetailxSch Pos'!AT$125</f>
        <v>68965.51724137929</v>
      </c>
      <c r="AU7" s="4">
        <f>'pdf DetailxSch Pos'!AU7*'pdf DetailxSch Pos'!AU$125</f>
        <v>0</v>
      </c>
      <c r="AV7" s="4">
        <f>'pdf DetailxSch Pos'!AV7*'pdf DetailxSch Pos'!AV$125</f>
        <v>306859.11330049252</v>
      </c>
      <c r="AW7" s="4">
        <f>'pdf DetailxSch Pos'!AW7*'pdf DetailxSch Pos'!AW$125</f>
        <v>4957.6354679802944</v>
      </c>
      <c r="AX7" s="4">
        <f>'pdf DetailxSch Pos'!AX7*'pdf DetailxSch Pos'!AX$125</f>
        <v>0</v>
      </c>
      <c r="AY7" s="4">
        <f>'pdf DetailxSch Pos'!AY7*'pdf DetailxSch Pos'!AY$124</f>
        <v>0</v>
      </c>
      <c r="AZ7" s="4">
        <f>'pdf DetailxSch Pos'!AZ7*'pdf DetailxSch Pos'!AZ$124</f>
        <v>0</v>
      </c>
      <c r="BA7" s="4">
        <f>'pdf DetailxSch Pos'!BA7*'pdf DetailxSch Pos'!BA$124</f>
        <v>0</v>
      </c>
      <c r="BB7" s="4">
        <f>'pdf DetailxSch Pos'!BB7*'pdf DetailxSch Pos'!BB$124</f>
        <v>0</v>
      </c>
      <c r="BC7" s="4">
        <f>'pdf DetailxSch Pos'!BC7*'pdf DetailxSch Pos'!BC$124</f>
        <v>0</v>
      </c>
      <c r="BD7" s="4">
        <f>'pdf DetailxSch Pos'!BD7*'pdf DetailxSch Pos'!BD$124</f>
        <v>0</v>
      </c>
      <c r="BE7" s="4">
        <f>'pdf DetailxSch Pos'!BE7*'pdf DetailxSch Pos'!BE$124</f>
        <v>152914.74921665495</v>
      </c>
      <c r="BF7" s="4">
        <f>'pdf DetailxSch Pos'!BF7*'pdf DetailxSch Pos'!BF$125</f>
        <v>22872.90640394088</v>
      </c>
      <c r="BG7" s="4">
        <f>'pdf DetailxSch Pos'!BG7*'pdf DetailxSch Pos'!BG$125</f>
        <v>21674.876847290634</v>
      </c>
      <c r="BH7" s="4">
        <f>'pdf DetailxSch Pos'!BH7*'pdf DetailxSch Pos'!BH$125</f>
        <v>31527.093596059101</v>
      </c>
      <c r="BI7" s="4">
        <f>'pdf DetailxSch Pos'!BI7*'pdf DetailxSch Pos'!BI$125</f>
        <v>25322.167487684721</v>
      </c>
      <c r="BJ7" s="4">
        <f>'pdf DetailxSch Pos'!BJ7*'pdf DetailxSch Pos'!BJ$124</f>
        <v>0</v>
      </c>
      <c r="BK7" s="4">
        <f>'pdf DetailxSch Pos'!BK7*'pdf DetailxSch Pos'!BK$124</f>
        <v>0</v>
      </c>
      <c r="BL7" s="4">
        <f>'pdf DetailxSch Pos'!BL7*'pdf DetailxSch Pos'!BL$124</f>
        <v>280252.23197967396</v>
      </c>
      <c r="BM7" s="4">
        <f>'pdf DetailxSch Pos'!BM7*'pdf DetailxSch Pos'!BM$124</f>
        <v>114084.97559574516</v>
      </c>
      <c r="BN7" s="4">
        <f>'pdf DetailxSch Pos'!BN7*'pdf DetailxSch Pos'!BN$124</f>
        <v>0</v>
      </c>
      <c r="BO7" s="4">
        <f>'pdf DetailxSch Pos'!BO7*'pdf DetailxSch Pos'!BO$124</f>
        <v>110891.27068881014</v>
      </c>
      <c r="BP7" s="4">
        <f>'pdf DetailxSch Pos'!BP7*'pdf DetailxSch Pos'!BP$124</f>
        <v>0</v>
      </c>
      <c r="BQ7" s="4">
        <f>'pdf DetailxSch Pos'!BQ7*'pdf DetailxSch Pos'!BQ$124</f>
        <v>0</v>
      </c>
      <c r="BR7" s="4">
        <f>'pdf DetailxSch Pos'!BR7*'pdf DetailxSch Pos'!BR$125</f>
        <v>0</v>
      </c>
      <c r="BS7" s="4">
        <f>'pdf DetailxSch Pos'!BS7*'pdf DetailxSch Pos'!BS$125</f>
        <v>0</v>
      </c>
      <c r="BT7" s="4">
        <f>'pdf DetailxSch Pos'!BT7*'pdf DetailxSch Pos'!BT$125</f>
        <v>721318.22660098504</v>
      </c>
      <c r="BU7" s="4">
        <f>'pdf DetailxSch Pos'!BU7*'pdf DetailxSch Pos'!BU$125</f>
        <v>0</v>
      </c>
      <c r="BV7" s="4">
        <f>'pdf DetailxSch Pos'!BV7*'pdf DetailxSch Pos'!BV$124</f>
        <v>114084.97559574516</v>
      </c>
      <c r="BW7" s="4">
        <f>'pdf DetailxSch Pos'!BW7*'pdf DetailxSch Pos'!BW$125</f>
        <v>73891.625615763522</v>
      </c>
      <c r="BX7" s="4">
        <f>'pdf DetailxSch Pos'!BX7*'pdf DetailxSch Pos'!BX$125</f>
        <v>23446.305418719203</v>
      </c>
      <c r="BY7" s="4">
        <f>'pdf DetailxSch Pos'!BY7*'pdf DetailxSch Pos'!BY$125</f>
        <v>19771.428571428565</v>
      </c>
      <c r="BZ7" s="4">
        <f>'pdf DetailxSch Pos'!BZ7*'pdf DetailxSch Pos'!BZ$125</f>
        <v>10315.270935960587</v>
      </c>
      <c r="CA7" s="4">
        <f>'pdf DetailxSch Pos'!CA7*'pdf DetailxSch Pos'!CA$125</f>
        <v>10315.270935960587</v>
      </c>
      <c r="CB7" s="4">
        <f>'pdf DetailxSch Pos'!CB7*'pdf DetailxSch Pos'!CB$125</f>
        <v>23725.123152709351</v>
      </c>
      <c r="CC7" s="4">
        <f>'pdf DetailxSch Pos'!CC7*'pdf DetailxSch Pos'!CC$125</f>
        <v>13753.694581280784</v>
      </c>
      <c r="CD7" s="4">
        <f>'pdf DetailxSch Pos'!CD7*'pdf DetailxSch Pos'!CD$124</f>
        <v>114084.97559574516</v>
      </c>
      <c r="CE7" s="4">
        <f>'pdf DetailxSch Pos'!CE7*'pdf DetailxSch Pos'!CE$124</f>
        <v>0</v>
      </c>
      <c r="CF7" s="4">
        <f>'pdf DetailxSch Pos'!CF7*'pdf DetailxSch Pos'!CF$125</f>
        <v>0</v>
      </c>
      <c r="CG7" s="4">
        <f>'pdf DetailxSch Pos'!CG7*'pdf DetailxSch Pos'!CG$125</f>
        <v>0</v>
      </c>
      <c r="CH7" s="4">
        <f>'pdf DetailxSch Pos'!CH7*'pdf DetailxSch Pos'!CH$124</f>
        <v>0</v>
      </c>
      <c r="CI7" s="4">
        <f>'pdf DetailxSch Pos'!CI7*'pdf DetailxSch Pos'!CI$124</f>
        <v>0</v>
      </c>
      <c r="CJ7" s="4">
        <f>'pdf DetailxSch Pos'!CJ7*'pdf DetailxSch Pos'!CJ$125</f>
        <v>4926.1083743842346</v>
      </c>
      <c r="CK7" s="4">
        <f>'pdf DetailxSch Pos'!CK7*'pdf DetailxSch Pos'!CK$125</f>
        <v>112262.0689655172</v>
      </c>
      <c r="CL7" s="4">
        <f>'pdf DetailxSch Pos'!CL7*'pdf DetailxSch Pos'!CL$125</f>
        <v>68768.472906403913</v>
      </c>
      <c r="CM7" s="4">
        <f>'pdf DetailxSch Pos'!CM7*'pdf DetailxSch Pos'!CM$125</f>
        <v>164266.99507389156</v>
      </c>
      <c r="CN7" s="4">
        <f>'pdf DetailxSch Pos'!CN7*'pdf DetailxSch Pos'!CN$125</f>
        <v>13703.448275862065</v>
      </c>
      <c r="CO7" s="4">
        <f>'pdf DetailxSch Pos'!CO7*'pdf DetailxSch Pos'!CO$125</f>
        <v>0</v>
      </c>
      <c r="CP7" s="4">
        <f>'pdf DetailxSch Pos'!CP7*'pdf DetailxSch Pos'!CP$125</f>
        <v>0</v>
      </c>
      <c r="CQ7" s="4">
        <f>'pdf DetailxSch Pos'!CQ7*'pdf DetailxSch Pos'!CQ$125</f>
        <v>0</v>
      </c>
      <c r="CR7" s="4">
        <f>'pdf DetailxSch Pos'!CR7*'pdf DetailxSch Pos'!CR$125</f>
        <v>0</v>
      </c>
      <c r="CS7" s="4">
        <f>'pdf DetailxSch Pos'!CS7*'pdf DetailxSch Pos'!CS$124</f>
        <v>0</v>
      </c>
      <c r="CT7" s="4">
        <f>'pdf DetailxSch Pos'!CT7*'pdf DetailxSch Pos'!CT$125</f>
        <v>43965.517241379297</v>
      </c>
      <c r="CU7" s="4">
        <f>'pdf DetailxSch Pos'!CU7*'pdf DetailxSch Pos'!CU$125</f>
        <v>0</v>
      </c>
      <c r="CV7" s="4">
        <f>'pdf DetailxSch Pos'!CV7*'pdf DetailxSch Pos'!CV$125</f>
        <v>0</v>
      </c>
      <c r="CW7" s="4">
        <f>'pdf DetailxSch Pos'!CW7*'pdf DetailxSch Pos'!CW$125</f>
        <v>0</v>
      </c>
      <c r="CY7" s="4">
        <f>'pdf DetailxSch Pos'!CY7*'pdf DetailxSch Pos'!CY$125</f>
        <v>0</v>
      </c>
      <c r="CZ7" s="4">
        <f>'pdf DetailxSch Pos'!CZ7*'pdf DetailxSch Pos'!CZ$125</f>
        <v>0</v>
      </c>
      <c r="DA7" s="4">
        <f>'pdf DetailxSch Pos'!DA7*'pdf DetailxSch Pos'!DA$125</f>
        <v>0</v>
      </c>
      <c r="DB7" s="4">
        <f>'pdf DetailxSch Pos'!DB7*'pdf DetailxSch Pos'!DB$125</f>
        <v>0</v>
      </c>
      <c r="DC7" s="4">
        <f>'pdf DetailxSch Pos'!DC7*'pdf DetailxSch Pos'!DC$125</f>
        <v>0</v>
      </c>
      <c r="DD7" s="4">
        <f>'pdf DetailxSch $$'!DE7</f>
        <v>478</v>
      </c>
      <c r="DE7" s="4">
        <f t="shared" si="0"/>
        <v>12471789.999896042</v>
      </c>
      <c r="DF7" s="4">
        <f t="shared" si="1"/>
        <v>12472267.999896042</v>
      </c>
      <c r="DG7" s="4">
        <f>'pdf DetailxSch $$'!DG7</f>
        <v>12731609</v>
      </c>
      <c r="DH7" s="4">
        <f t="shared" si="2"/>
        <v>259341.00010395795</v>
      </c>
      <c r="DI7" s="44">
        <f t="shared" si="3"/>
        <v>-2.0793411439372501E-2</v>
      </c>
    </row>
    <row r="8" spans="1:113" x14ac:dyDescent="0.2">
      <c r="A8" s="7">
        <v>462</v>
      </c>
      <c r="B8" t="s">
        <v>10</v>
      </c>
      <c r="C8" t="s">
        <v>353</v>
      </c>
      <c r="D8">
        <v>8</v>
      </c>
      <c r="E8" s="10">
        <v>469</v>
      </c>
      <c r="F8" s="9">
        <v>0</v>
      </c>
      <c r="G8">
        <v>0</v>
      </c>
      <c r="H8" s="4">
        <f>'pdf DetailxSch Pos'!H8*'pdf DetailxSch Pos'!H$124</f>
        <v>191050.75104188372</v>
      </c>
      <c r="I8" s="4">
        <f>'pdf DetailxSch Pos'!I8*'pdf DetailxSch Pos'!I$124</f>
        <v>110891.27068881014</v>
      </c>
      <c r="J8" s="4">
        <f>'pdf DetailxSch Pos'!J8*'pdf DetailxSch Pos'!J$124</f>
        <v>238547.00877798174</v>
      </c>
      <c r="K8" s="4">
        <f>'pdf DetailxSch Pos'!K8*'pdf DetailxSch Pos'!K$124</f>
        <v>0</v>
      </c>
      <c r="L8" s="4">
        <f>'pdf DetailxSch Pos'!L8*'pdf DetailxSch Pos'!L$124</f>
        <v>249517.72175109579</v>
      </c>
      <c r="M8" s="4">
        <f>'pdf DetailxSch Pos'!M8*'pdf DetailxSch Pos'!M$124</f>
        <v>89505.059196611037</v>
      </c>
      <c r="N8" s="4">
        <f>'pdf DetailxSch Pos'!N8*'pdf DetailxSch Pos'!N$124</f>
        <v>59866.796146808359</v>
      </c>
      <c r="O8" s="4">
        <f>'pdf DetailxSch Pos'!O8*'pdf DetailxSch Pos'!O$124</f>
        <v>53797.432653959608</v>
      </c>
      <c r="P8" s="4">
        <f>'pdf DetailxSch Pos'!P8*'pdf DetailxSch Pos'!P$124</f>
        <v>0</v>
      </c>
      <c r="Q8" s="4">
        <f>'pdf DetailxSch Pos'!Q8*'pdf DetailxSch Pos'!Q$124</f>
        <v>69924</v>
      </c>
      <c r="R8" s="4">
        <f>'pdf DetailxSch Pos'!R8*'pdf DetailxSch Pos'!R$124</f>
        <v>0</v>
      </c>
      <c r="S8" s="4">
        <f>'pdf DetailxSch Pos'!S8*'pdf DetailxSch Pos'!S$124</f>
        <v>77625.750694703253</v>
      </c>
      <c r="T8" s="4">
        <f>'pdf DetailxSch Pos'!T8*'pdf DetailxSch Pos'!T$124</f>
        <v>60676.224767295193</v>
      </c>
      <c r="U8" s="4">
        <f>'pdf DetailxSch Pos'!U8*'pdf DetailxSch Pos'!U$124</f>
        <v>49716.317374927377</v>
      </c>
      <c r="V8" s="4">
        <f>'pdf DetailxSch Pos'!V8*'pdf DetailxSch Pos'!V$124</f>
        <v>0</v>
      </c>
      <c r="W8" s="4">
        <f>'pdf DetailxSch Pos'!W8*'pdf DetailxSch Pos'!W$124</f>
        <v>0</v>
      </c>
      <c r="X8" s="4">
        <f>'pdf DetailxSch Pos'!X8*'pdf DetailxSch Pos'!X$124</f>
        <v>0</v>
      </c>
      <c r="Y8" s="4">
        <f>'pdf DetailxSch Pos'!Y8*'pdf DetailxSch Pos'!Y$124</f>
        <v>0</v>
      </c>
      <c r="Z8" s="4">
        <f>'pdf DetailxSch Pos'!Z8*'pdf DetailxSch Pos'!Z$124</f>
        <v>0</v>
      </c>
      <c r="AA8" s="4">
        <f>'pdf DetailxSch Pos'!AA8*'pdf DetailxSch Pos'!AA$124</f>
        <v>0</v>
      </c>
      <c r="AB8" s="4">
        <f>'pdf DetailxSch Pos'!AB8*'pdf DetailxSch Pos'!AB$124</f>
        <v>0</v>
      </c>
      <c r="AC8" s="4">
        <f>'pdf DetailxSch Pos'!AC8*'pdf DetailxSch Pos'!AC$124</f>
        <v>0</v>
      </c>
      <c r="AD8" s="4">
        <f>'pdf DetailxSch Pos'!AD8*'pdf DetailxSch Pos'!AD$124</f>
        <v>1797547.4978656124</v>
      </c>
      <c r="AE8" s="4">
        <f>'pdf DetailxSch Pos'!AE8*'pdf DetailxSch Pos'!AE$124</f>
        <v>0</v>
      </c>
      <c r="AF8" s="4">
        <f>'pdf DetailxSch Pos'!AF8*'pdf DetailxSch Pos'!AF$124</f>
        <v>110891.27068881014</v>
      </c>
      <c r="AG8" s="4">
        <f>'pdf DetailxSch Pos'!AG8*'pdf DetailxSch Pos'!AG$124</f>
        <v>332673.8120664304</v>
      </c>
      <c r="AH8" s="4">
        <f>'pdf DetailxSch Pos'!AH8*'pdf DetailxSch Pos'!AH$124</f>
        <v>1108912.7068881013</v>
      </c>
      <c r="AI8" s="4">
        <f>'pdf DetailxSch Pos'!AI8*'pdf DetailxSch Pos'!AI$124</f>
        <v>66822.315389129435</v>
      </c>
      <c r="AJ8" s="4">
        <f>'pdf DetailxSch Pos'!AJ8*'pdf DetailxSch Pos'!AJ$124</f>
        <v>48327.936512970991</v>
      </c>
      <c r="AK8" s="4">
        <f>'pdf DetailxSch Pos'!AK8*'pdf DetailxSch Pos'!AK$124</f>
        <v>0</v>
      </c>
      <c r="AL8" s="4">
        <f>'pdf DetailxSch Pos'!AL8*'pdf DetailxSch Pos'!AL$124</f>
        <v>0</v>
      </c>
      <c r="AM8" s="4">
        <f>'pdf DetailxSch Pos'!AM8*'pdf DetailxSch Pos'!AM$124</f>
        <v>25504.992258426333</v>
      </c>
      <c r="AN8" s="4">
        <f>'pdf DetailxSch Pos'!AN8*'pdf DetailxSch Pos'!AN$124</f>
        <v>0</v>
      </c>
      <c r="AO8" s="4">
        <f>'pdf DetailxSch Pos'!AO8*'pdf DetailxSch Pos'!AO$124</f>
        <v>0</v>
      </c>
      <c r="AP8" s="4">
        <f>'pdf DetailxSch Pos'!AP8*'pdf DetailxSch Pos'!AP$124</f>
        <v>0</v>
      </c>
      <c r="AQ8" s="4">
        <f>'pdf DetailxSch Pos'!AQ8*'pdf DetailxSch Pos'!AQ$124</f>
        <v>0</v>
      </c>
      <c r="AR8" s="4">
        <f>'pdf DetailxSch Pos'!AR8*'pdf DetailxSch Pos'!AR$124</f>
        <v>0</v>
      </c>
      <c r="AS8" s="4">
        <f>'pdf DetailxSch Pos'!AS8*'pdf DetailxSch Pos'!AS$124</f>
        <v>0</v>
      </c>
      <c r="AT8" s="4">
        <f>'pdf DetailxSch Pos'!AT8*'pdf DetailxSch Pos'!AT$125</f>
        <v>0</v>
      </c>
      <c r="AU8" s="4">
        <f>'pdf DetailxSch Pos'!AU8*'pdf DetailxSch Pos'!AU$125</f>
        <v>0</v>
      </c>
      <c r="AV8" s="4">
        <f>'pdf DetailxSch Pos'!AV8*'pdf DetailxSch Pos'!AV$125</f>
        <v>0</v>
      </c>
      <c r="AW8" s="4">
        <f>'pdf DetailxSch Pos'!AW8*'pdf DetailxSch Pos'!AW$125</f>
        <v>0</v>
      </c>
      <c r="AX8" s="4">
        <f>'pdf DetailxSch Pos'!AX8*'pdf DetailxSch Pos'!AX$125</f>
        <v>11551.724137931031</v>
      </c>
      <c r="AY8" s="4">
        <f>'pdf DetailxSch Pos'!AY8*'pdf DetailxSch Pos'!AY$124</f>
        <v>0</v>
      </c>
      <c r="AZ8" s="4">
        <f>'pdf DetailxSch Pos'!AZ8*'pdf DetailxSch Pos'!AZ$124</f>
        <v>0</v>
      </c>
      <c r="BA8" s="4">
        <f>'pdf DetailxSch Pos'!BA8*'pdf DetailxSch Pos'!BA$124</f>
        <v>0</v>
      </c>
      <c r="BB8" s="4">
        <f>'pdf DetailxSch Pos'!BB8*'pdf DetailxSch Pos'!BB$124</f>
        <v>0</v>
      </c>
      <c r="BC8" s="4">
        <f>'pdf DetailxSch Pos'!BC8*'pdf DetailxSch Pos'!BC$124</f>
        <v>0</v>
      </c>
      <c r="BD8" s="4">
        <f>'pdf DetailxSch Pos'!BD8*'pdf DetailxSch Pos'!BD$124</f>
        <v>0</v>
      </c>
      <c r="BE8" s="4">
        <f>'pdf DetailxSch Pos'!BE8*'pdf DetailxSch Pos'!BE$124</f>
        <v>0</v>
      </c>
      <c r="BF8" s="4">
        <f>'pdf DetailxSch Pos'!BF8*'pdf DetailxSch Pos'!BF$125</f>
        <v>0</v>
      </c>
      <c r="BG8" s="4">
        <f>'pdf DetailxSch Pos'!BG8*'pdf DetailxSch Pos'!BG$125</f>
        <v>0</v>
      </c>
      <c r="BH8" s="4">
        <f>'pdf DetailxSch Pos'!BH8*'pdf DetailxSch Pos'!BH$125</f>
        <v>0</v>
      </c>
      <c r="BI8" s="4">
        <f>'pdf DetailxSch Pos'!BI8*'pdf DetailxSch Pos'!BI$125</f>
        <v>0</v>
      </c>
      <c r="BJ8" s="4">
        <f>'pdf DetailxSch Pos'!BJ8*'pdf DetailxSch Pos'!BJ$124</f>
        <v>0</v>
      </c>
      <c r="BK8" s="4">
        <f>'pdf DetailxSch Pos'!BK8*'pdf DetailxSch Pos'!BK$124</f>
        <v>0</v>
      </c>
      <c r="BL8" s="4">
        <f>'pdf DetailxSch Pos'!BL8*'pdf DetailxSch Pos'!BL$124</f>
        <v>0</v>
      </c>
      <c r="BM8" s="4">
        <f>'pdf DetailxSch Pos'!BM8*'pdf DetailxSch Pos'!BM$124</f>
        <v>0</v>
      </c>
      <c r="BN8" s="4">
        <f>'pdf DetailxSch Pos'!BN8*'pdf DetailxSch Pos'!BN$124</f>
        <v>0</v>
      </c>
      <c r="BO8" s="4">
        <f>'pdf DetailxSch Pos'!BO8*'pdf DetailxSch Pos'!BO$124</f>
        <v>0</v>
      </c>
      <c r="BP8" s="4">
        <f>'pdf DetailxSch Pos'!BP8*'pdf DetailxSch Pos'!BP$124</f>
        <v>0</v>
      </c>
      <c r="BQ8" s="4">
        <f>'pdf DetailxSch Pos'!BQ8*'pdf DetailxSch Pos'!BQ$124</f>
        <v>0</v>
      </c>
      <c r="BR8" s="4">
        <f>'pdf DetailxSch Pos'!BR8*'pdf DetailxSch Pos'!BR$125</f>
        <v>0</v>
      </c>
      <c r="BS8" s="4">
        <f>'pdf DetailxSch Pos'!BS8*'pdf DetailxSch Pos'!BS$125</f>
        <v>0</v>
      </c>
      <c r="BT8" s="4">
        <f>'pdf DetailxSch Pos'!BT8*'pdf DetailxSch Pos'!BT$125</f>
        <v>185343.84236453197</v>
      </c>
      <c r="BU8" s="4">
        <f>'pdf DetailxSch Pos'!BU8*'pdf DetailxSch Pos'!BU$125</f>
        <v>0</v>
      </c>
      <c r="BV8" s="4">
        <f>'pdf DetailxSch Pos'!BV8*'pdf DetailxSch Pos'!BV$124</f>
        <v>0</v>
      </c>
      <c r="BW8" s="4">
        <f>'pdf DetailxSch Pos'!BW8*'pdf DetailxSch Pos'!BW$125</f>
        <v>0</v>
      </c>
      <c r="BX8" s="4">
        <f>'pdf DetailxSch Pos'!BX8*'pdf DetailxSch Pos'!BX$125</f>
        <v>0</v>
      </c>
      <c r="BY8" s="4">
        <f>'pdf DetailxSch Pos'!BY8*'pdf DetailxSch Pos'!BY$125</f>
        <v>13284.729064039404</v>
      </c>
      <c r="BZ8" s="4">
        <f>'pdf DetailxSch Pos'!BZ8*'pdf DetailxSch Pos'!BZ$125</f>
        <v>6931.0344827586187</v>
      </c>
      <c r="CA8" s="4">
        <f>'pdf DetailxSch Pos'!CA8*'pdf DetailxSch Pos'!CA$125</f>
        <v>6931.0344827586187</v>
      </c>
      <c r="CB8" s="4">
        <f>'pdf DetailxSch Pos'!CB8*'pdf DetailxSch Pos'!CB$125</f>
        <v>15941.871921182261</v>
      </c>
      <c r="CC8" s="4">
        <f>'pdf DetailxSch Pos'!CC8*'pdf DetailxSch Pos'!CC$125</f>
        <v>9241.3793103448243</v>
      </c>
      <c r="CD8" s="4">
        <f>'pdf DetailxSch Pos'!CD8*'pdf DetailxSch Pos'!CD$124</f>
        <v>0</v>
      </c>
      <c r="CE8" s="4">
        <f>'pdf DetailxSch Pos'!CE8*'pdf DetailxSch Pos'!CE$124</f>
        <v>110891.27068881014</v>
      </c>
      <c r="CF8" s="4">
        <f>'pdf DetailxSch Pos'!CF8*'pdf DetailxSch Pos'!CF$125</f>
        <v>0</v>
      </c>
      <c r="CG8" s="4">
        <f>'pdf DetailxSch Pos'!CG8*'pdf DetailxSch Pos'!CG$125</f>
        <v>147783.25123152704</v>
      </c>
      <c r="CH8" s="4">
        <f>'pdf DetailxSch Pos'!CH8*'pdf DetailxSch Pos'!CH$124</f>
        <v>0</v>
      </c>
      <c r="CI8" s="4">
        <f>'pdf DetailxSch Pos'!CI8*'pdf DetailxSch Pos'!CI$124</f>
        <v>0</v>
      </c>
      <c r="CJ8" s="4">
        <f>'pdf DetailxSch Pos'!CJ8*'pdf DetailxSch Pos'!CJ$125</f>
        <v>0</v>
      </c>
      <c r="CK8" s="4">
        <f>'pdf DetailxSch Pos'!CK8*'pdf DetailxSch Pos'!CK$125</f>
        <v>0</v>
      </c>
      <c r="CL8" s="4">
        <f>'pdf DetailxSch Pos'!CL8*'pdf DetailxSch Pos'!CL$125</f>
        <v>46206.896551724123</v>
      </c>
      <c r="CM8" s="4">
        <f>'pdf DetailxSch Pos'!CM8*'pdf DetailxSch Pos'!CM$125</f>
        <v>78108.374384236435</v>
      </c>
      <c r="CN8" s="4">
        <f>'pdf DetailxSch Pos'!CN8*'pdf DetailxSch Pos'!CN$125</f>
        <v>5885.7142857142835</v>
      </c>
      <c r="CO8" s="4">
        <f>'pdf DetailxSch Pos'!CO8*'pdf DetailxSch Pos'!CO$125</f>
        <v>0</v>
      </c>
      <c r="CP8" s="4">
        <f>'pdf DetailxSch Pos'!CP8*'pdf DetailxSch Pos'!CP$125</f>
        <v>0</v>
      </c>
      <c r="CQ8" s="4">
        <f>'pdf DetailxSch Pos'!CQ8*'pdf DetailxSch Pos'!CQ$125</f>
        <v>0</v>
      </c>
      <c r="CR8" s="4">
        <f>'pdf DetailxSch Pos'!CR8*'pdf DetailxSch Pos'!CR$125</f>
        <v>0</v>
      </c>
      <c r="CS8" s="4">
        <f>'pdf DetailxSch Pos'!CS8*'pdf DetailxSch Pos'!CS$124</f>
        <v>0</v>
      </c>
      <c r="CT8" s="4">
        <f>'pdf DetailxSch Pos'!CT8*'pdf DetailxSch Pos'!CT$125</f>
        <v>0</v>
      </c>
      <c r="CU8" s="4">
        <f>'pdf DetailxSch Pos'!CU8*'pdf DetailxSch Pos'!CU$125</f>
        <v>2980.295566502462</v>
      </c>
      <c r="CV8" s="4">
        <f>'pdf DetailxSch Pos'!CV8*'pdf DetailxSch Pos'!CV$125</f>
        <v>0</v>
      </c>
      <c r="CW8" s="4">
        <f>'pdf DetailxSch Pos'!CW8*'pdf DetailxSch Pos'!CW$125</f>
        <v>0</v>
      </c>
      <c r="CY8" s="4">
        <f>'pdf DetailxSch Pos'!CY8*'pdf DetailxSch Pos'!CY$125</f>
        <v>0</v>
      </c>
      <c r="CZ8" s="4">
        <f>'pdf DetailxSch Pos'!CZ8*'pdf DetailxSch Pos'!CZ$125</f>
        <v>0</v>
      </c>
      <c r="DA8" s="4">
        <f>'pdf DetailxSch Pos'!DA8*'pdf DetailxSch Pos'!DA$125</f>
        <v>0</v>
      </c>
      <c r="DB8" s="4">
        <f>'pdf DetailxSch Pos'!DB8*'pdf DetailxSch Pos'!DB$125</f>
        <v>0</v>
      </c>
      <c r="DC8" s="4">
        <f>'pdf DetailxSch Pos'!DC8*'pdf DetailxSch Pos'!DC$125</f>
        <v>0</v>
      </c>
      <c r="DD8" s="4">
        <f>'pdf DetailxSch $$'!DE8</f>
        <v>-33990</v>
      </c>
      <c r="DE8" s="4">
        <f t="shared" si="0"/>
        <v>5382880.2832356198</v>
      </c>
      <c r="DF8" s="4">
        <f t="shared" si="1"/>
        <v>5348890.2832356198</v>
      </c>
      <c r="DG8" s="4">
        <f>'pdf DetailxSch $$'!DG8</f>
        <v>5532361</v>
      </c>
      <c r="DH8" s="4">
        <f t="shared" si="2"/>
        <v>183470.71676438022</v>
      </c>
      <c r="DI8" s="44">
        <f t="shared" si="3"/>
        <v>-3.430070669787532E-2</v>
      </c>
    </row>
    <row r="9" spans="1:113" x14ac:dyDescent="0.2">
      <c r="A9" s="7">
        <v>204</v>
      </c>
      <c r="B9" t="s">
        <v>12</v>
      </c>
      <c r="C9" t="s">
        <v>351</v>
      </c>
      <c r="D9">
        <v>1</v>
      </c>
      <c r="E9" s="10">
        <v>662</v>
      </c>
      <c r="F9" s="9">
        <v>0.27300000000000002</v>
      </c>
      <c r="G9">
        <v>181</v>
      </c>
      <c r="H9" s="4">
        <f>'pdf DetailxSch Pos'!H9*'pdf DetailxSch Pos'!H$124</f>
        <v>191050.75104188372</v>
      </c>
      <c r="I9" s="4">
        <f>'pdf DetailxSch Pos'!I9*'pdf DetailxSch Pos'!I$124</f>
        <v>110891.27068881014</v>
      </c>
      <c r="J9" s="4">
        <f>'pdf DetailxSch Pos'!J9*'pdf DetailxSch Pos'!J$124</f>
        <v>259955.07366831342</v>
      </c>
      <c r="K9" s="4">
        <f>'pdf DetailxSch Pos'!K9*'pdf DetailxSch Pos'!K$124</f>
        <v>0</v>
      </c>
      <c r="L9" s="4">
        <f>'pdf DetailxSch Pos'!L9*'pdf DetailxSch Pos'!L$124</f>
        <v>0</v>
      </c>
      <c r="M9" s="4">
        <f>'pdf DetailxSch Pos'!M9*'pdf DetailxSch Pos'!M$124</f>
        <v>89505.059196611037</v>
      </c>
      <c r="N9" s="4">
        <f>'pdf DetailxSch Pos'!N9*'pdf DetailxSch Pos'!N$124</f>
        <v>59866.796146808359</v>
      </c>
      <c r="O9" s="4">
        <f>'pdf DetailxSch Pos'!O9*'pdf DetailxSch Pos'!O$124</f>
        <v>76213.029593109444</v>
      </c>
      <c r="P9" s="4">
        <f>'pdf DetailxSch Pos'!P9*'pdf DetailxSch Pos'!P$124</f>
        <v>0</v>
      </c>
      <c r="Q9" s="4">
        <f>'pdf DetailxSch Pos'!Q9*'pdf DetailxSch Pos'!Q$124</f>
        <v>0</v>
      </c>
      <c r="R9" s="4">
        <f>'pdf DetailxSch Pos'!R9*'pdf DetailxSch Pos'!R$124</f>
        <v>0</v>
      </c>
      <c r="S9" s="4">
        <f>'pdf DetailxSch Pos'!S9*'pdf DetailxSch Pos'!S$124</f>
        <v>77625.750694703253</v>
      </c>
      <c r="T9" s="4">
        <f>'pdf DetailxSch Pos'!T9*'pdf DetailxSch Pos'!T$124</f>
        <v>60676.224767295193</v>
      </c>
      <c r="U9" s="4">
        <f>'pdf DetailxSch Pos'!U9*'pdf DetailxSch Pos'!U$124</f>
        <v>198865.26949970951</v>
      </c>
      <c r="V9" s="4">
        <f>'pdf DetailxSch Pos'!V9*'pdf DetailxSch Pos'!V$124</f>
        <v>110891.27068881014</v>
      </c>
      <c r="W9" s="4">
        <f>'pdf DetailxSch Pos'!W9*'pdf DetailxSch Pos'!W$124</f>
        <v>609901.98878845572</v>
      </c>
      <c r="X9" s="4">
        <f>'pdf DetailxSch Pos'!X9*'pdf DetailxSch Pos'!X$124</f>
        <v>0</v>
      </c>
      <c r="Y9" s="4">
        <f>'pdf DetailxSch Pos'!Y9*'pdf DetailxSch Pos'!Y$124</f>
        <v>332673.8120664304</v>
      </c>
      <c r="Z9" s="4">
        <f>'pdf DetailxSch Pos'!Z9*'pdf DetailxSch Pos'!Z$124</f>
        <v>0</v>
      </c>
      <c r="AA9" s="4">
        <f>'pdf DetailxSch Pos'!AA9*'pdf DetailxSch Pos'!AA$124</f>
        <v>332673.8120664304</v>
      </c>
      <c r="AB9" s="4">
        <f>'pdf DetailxSch Pos'!AB9*'pdf DetailxSch Pos'!AB$124</f>
        <v>200466.94616738829</v>
      </c>
      <c r="AC9" s="4">
        <f>'pdf DetailxSch Pos'!AC9*'pdf DetailxSch Pos'!AC$124</f>
        <v>133644.63077825887</v>
      </c>
      <c r="AD9" s="4">
        <f>'pdf DetailxSch Pos'!AD9*'pdf DetailxSch Pos'!AD$124</f>
        <v>2772281.7672202536</v>
      </c>
      <c r="AE9" s="4">
        <f>'pdf DetailxSch Pos'!AE9*'pdf DetailxSch Pos'!AE$124</f>
        <v>0</v>
      </c>
      <c r="AF9" s="4">
        <f>'pdf DetailxSch Pos'!AF9*'pdf DetailxSch Pos'!AF$124</f>
        <v>110891.27068881014</v>
      </c>
      <c r="AG9" s="4">
        <f>'pdf DetailxSch Pos'!AG9*'pdf DetailxSch Pos'!AG$124</f>
        <v>221782.54137762028</v>
      </c>
      <c r="AH9" s="4">
        <f>'pdf DetailxSch Pos'!AH9*'pdf DetailxSch Pos'!AH$124</f>
        <v>1108912.7068881013</v>
      </c>
      <c r="AI9" s="4">
        <f>'pdf DetailxSch Pos'!AI9*'pdf DetailxSch Pos'!AI$124</f>
        <v>133644.63077825887</v>
      </c>
      <c r="AJ9" s="4">
        <f>'pdf DetailxSch Pos'!AJ9*'pdf DetailxSch Pos'!AJ$124</f>
        <v>0</v>
      </c>
      <c r="AK9" s="4">
        <f>'pdf DetailxSch Pos'!AK9*'pdf DetailxSch Pos'!AK$124</f>
        <v>0</v>
      </c>
      <c r="AL9" s="4">
        <f>'pdf DetailxSch Pos'!AL9*'pdf DetailxSch Pos'!AL$124</f>
        <v>1663369.0603321521</v>
      </c>
      <c r="AM9" s="4">
        <f>'pdf DetailxSch Pos'!AM9*'pdf DetailxSch Pos'!AM$124</f>
        <v>0</v>
      </c>
      <c r="AN9" s="4">
        <f>'pdf DetailxSch Pos'!AN9*'pdf DetailxSch Pos'!AN$124</f>
        <v>0</v>
      </c>
      <c r="AO9" s="4">
        <f>'pdf DetailxSch Pos'!AO9*'pdf DetailxSch Pos'!AO$124</f>
        <v>332673.8120664304</v>
      </c>
      <c r="AP9" s="4">
        <f>'pdf DetailxSch Pos'!AP9*'pdf DetailxSch Pos'!AP$124</f>
        <v>0</v>
      </c>
      <c r="AQ9" s="4">
        <f>'pdf DetailxSch Pos'!AQ9*'pdf DetailxSch Pos'!AQ$124</f>
        <v>35800</v>
      </c>
      <c r="AR9" s="4">
        <f>'pdf DetailxSch Pos'!AR9*'pdf DetailxSch Pos'!AR$124</f>
        <v>35800</v>
      </c>
      <c r="AS9" s="4">
        <f>'pdf DetailxSch Pos'!AS9*'pdf DetailxSch Pos'!AS$124</f>
        <v>10740</v>
      </c>
      <c r="AT9" s="4">
        <f>'pdf DetailxSch Pos'!AT9*'pdf DetailxSch Pos'!AT$125</f>
        <v>0</v>
      </c>
      <c r="AU9" s="4">
        <f>'pdf DetailxSch Pos'!AU9*'pdf DetailxSch Pos'!AU$125</f>
        <v>0</v>
      </c>
      <c r="AV9" s="4">
        <f>'pdf DetailxSch Pos'!AV9*'pdf DetailxSch Pos'!AV$125</f>
        <v>291033.49753694574</v>
      </c>
      <c r="AW9" s="4">
        <f>'pdf DetailxSch Pos'!AW9*'pdf DetailxSch Pos'!AW$125</f>
        <v>4702.4630541871902</v>
      </c>
      <c r="AX9" s="4">
        <f>'pdf DetailxSch Pos'!AX9*'pdf DetailxSch Pos'!AX$125</f>
        <v>0</v>
      </c>
      <c r="AY9" s="4">
        <f>'pdf DetailxSch Pos'!AY9*'pdf DetailxSch Pos'!AY$124</f>
        <v>0</v>
      </c>
      <c r="AZ9" s="4">
        <f>'pdf DetailxSch Pos'!AZ9*'pdf DetailxSch Pos'!AZ$124</f>
        <v>0</v>
      </c>
      <c r="BA9" s="4">
        <f>'pdf DetailxSch Pos'!BA9*'pdf DetailxSch Pos'!BA$124</f>
        <v>0</v>
      </c>
      <c r="BB9" s="4">
        <f>'pdf DetailxSch Pos'!BB9*'pdf DetailxSch Pos'!BB$124</f>
        <v>0</v>
      </c>
      <c r="BC9" s="4">
        <f>'pdf DetailxSch Pos'!BC9*'pdf DetailxSch Pos'!BC$124</f>
        <v>0</v>
      </c>
      <c r="BD9" s="4">
        <f>'pdf DetailxSch Pos'!BD9*'pdf DetailxSch Pos'!BD$124</f>
        <v>0</v>
      </c>
      <c r="BE9" s="4">
        <f>'pdf DetailxSch Pos'!BE9*'pdf DetailxSch Pos'!BE$124</f>
        <v>0</v>
      </c>
      <c r="BF9" s="4">
        <f>'pdf DetailxSch Pos'!BF9*'pdf DetailxSch Pos'!BF$125</f>
        <v>0</v>
      </c>
      <c r="BG9" s="4">
        <f>'pdf DetailxSch Pos'!BG9*'pdf DetailxSch Pos'!BG$125</f>
        <v>0</v>
      </c>
      <c r="BH9" s="4">
        <f>'pdf DetailxSch Pos'!BH9*'pdf DetailxSch Pos'!BH$125</f>
        <v>0</v>
      </c>
      <c r="BI9" s="4">
        <f>'pdf DetailxSch Pos'!BI9*'pdf DetailxSch Pos'!BI$125</f>
        <v>0</v>
      </c>
      <c r="BJ9" s="4">
        <f>'pdf DetailxSch Pos'!BJ9*'pdf DetailxSch Pos'!BJ$124</f>
        <v>0</v>
      </c>
      <c r="BK9" s="4">
        <f>'pdf DetailxSch Pos'!BK9*'pdf DetailxSch Pos'!BK$124</f>
        <v>0</v>
      </c>
      <c r="BL9" s="4">
        <f>'pdf DetailxSch Pos'!BL9*'pdf DetailxSch Pos'!BL$124</f>
        <v>0</v>
      </c>
      <c r="BM9" s="4">
        <f>'pdf DetailxSch Pos'!BM9*'pdf DetailxSch Pos'!BM$124</f>
        <v>0</v>
      </c>
      <c r="BN9" s="4">
        <f>'pdf DetailxSch Pos'!BN9*'pdf DetailxSch Pos'!BN$124</f>
        <v>0</v>
      </c>
      <c r="BO9" s="4">
        <f>'pdf DetailxSch Pos'!BO9*'pdf DetailxSch Pos'!BO$124</f>
        <v>0</v>
      </c>
      <c r="BP9" s="4">
        <f>'pdf DetailxSch Pos'!BP9*'pdf DetailxSch Pos'!BP$124</f>
        <v>0</v>
      </c>
      <c r="BQ9" s="4">
        <f>'pdf DetailxSch Pos'!BQ9*'pdf DetailxSch Pos'!BQ$124</f>
        <v>0</v>
      </c>
      <c r="BR9" s="4">
        <f>'pdf DetailxSch Pos'!BR9*'pdf DetailxSch Pos'!BR$125</f>
        <v>0</v>
      </c>
      <c r="BS9" s="4">
        <f>'pdf DetailxSch Pos'!BS9*'pdf DetailxSch Pos'!BS$125</f>
        <v>0</v>
      </c>
      <c r="BT9" s="4">
        <f>'pdf DetailxSch Pos'!BT9*'pdf DetailxSch Pos'!BT$125</f>
        <v>110191.13300492607</v>
      </c>
      <c r="BU9" s="4">
        <f>'pdf DetailxSch Pos'!BU9*'pdf DetailxSch Pos'!BU$125</f>
        <v>0</v>
      </c>
      <c r="BV9" s="4">
        <f>'pdf DetailxSch Pos'!BV9*'pdf DetailxSch Pos'!BV$124</f>
        <v>0</v>
      </c>
      <c r="BW9" s="4">
        <f>'pdf DetailxSch Pos'!BW9*'pdf DetailxSch Pos'!BW$125</f>
        <v>0</v>
      </c>
      <c r="BX9" s="4">
        <f>'pdf DetailxSch Pos'!BX9*'pdf DetailxSch Pos'!BX$125</f>
        <v>3575.3694581280779</v>
      </c>
      <c r="BY9" s="4">
        <f>'pdf DetailxSch Pos'!BY9*'pdf DetailxSch Pos'!BY$125</f>
        <v>3750.7389162561562</v>
      </c>
      <c r="BZ9" s="4">
        <f>'pdf DetailxSch Pos'!BZ9*'pdf DetailxSch Pos'!BZ$125</f>
        <v>3261.0837438423637</v>
      </c>
      <c r="CA9" s="4">
        <f>'pdf DetailxSch Pos'!CA9*'pdf DetailxSch Pos'!CA$125</f>
        <v>3261.0837438423637</v>
      </c>
      <c r="CB9" s="4">
        <f>'pdf DetailxSch Pos'!CB9*'pdf DetailxSch Pos'!CB$125</f>
        <v>3750.7389162561562</v>
      </c>
      <c r="CC9" s="4">
        <f>'pdf DetailxSch Pos'!CC9*'pdf DetailxSch Pos'!CC$125</f>
        <v>13044.334975369455</v>
      </c>
      <c r="CD9" s="4">
        <f>'pdf DetailxSch Pos'!CD9*'pdf DetailxSch Pos'!CD$124</f>
        <v>0</v>
      </c>
      <c r="CE9" s="4">
        <f>'pdf DetailxSch Pos'!CE9*'pdf DetailxSch Pos'!CE$124</f>
        <v>0</v>
      </c>
      <c r="CF9" s="4">
        <f>'pdf DetailxSch Pos'!CF9*'pdf DetailxSch Pos'!CF$125</f>
        <v>0</v>
      </c>
      <c r="CG9" s="4">
        <f>'pdf DetailxSch Pos'!CG9*'pdf DetailxSch Pos'!CG$125</f>
        <v>0</v>
      </c>
      <c r="CH9" s="4">
        <f>'pdf DetailxSch Pos'!CH9*'pdf DetailxSch Pos'!CH$124</f>
        <v>0</v>
      </c>
      <c r="CI9" s="4">
        <f>'pdf DetailxSch Pos'!CI9*'pdf DetailxSch Pos'!CI$124</f>
        <v>0</v>
      </c>
      <c r="CJ9" s="4">
        <f>'pdf DetailxSch Pos'!CJ9*'pdf DetailxSch Pos'!CJ$125</f>
        <v>0</v>
      </c>
      <c r="CK9" s="4">
        <f>'pdf DetailxSch Pos'!CK9*'pdf DetailxSch Pos'!CK$125</f>
        <v>0</v>
      </c>
      <c r="CL9" s="4">
        <f>'pdf DetailxSch Pos'!CL9*'pdf DetailxSch Pos'!CL$125</f>
        <v>65221.674876847268</v>
      </c>
      <c r="CM9" s="4">
        <f>'pdf DetailxSch Pos'!CM9*'pdf DetailxSch Pos'!CM$125</f>
        <v>149029.55665024626</v>
      </c>
      <c r="CN9" s="4">
        <f>'pdf DetailxSch Pos'!CN9*'pdf DetailxSch Pos'!CN$125</f>
        <v>9352.7093596059076</v>
      </c>
      <c r="CO9" s="4">
        <f>'pdf DetailxSch Pos'!CO9*'pdf DetailxSch Pos'!CO$125</f>
        <v>0</v>
      </c>
      <c r="CP9" s="4">
        <f>'pdf DetailxSch Pos'!CP9*'pdf DetailxSch Pos'!CP$125</f>
        <v>0</v>
      </c>
      <c r="CQ9" s="4">
        <f>'pdf DetailxSch Pos'!CQ9*'pdf DetailxSch Pos'!CQ$125</f>
        <v>0</v>
      </c>
      <c r="CR9" s="4">
        <f>'pdf DetailxSch Pos'!CR9*'pdf DetailxSch Pos'!CR$125</f>
        <v>0</v>
      </c>
      <c r="CS9" s="4">
        <f>'pdf DetailxSch Pos'!CS9*'pdf DetailxSch Pos'!CS$124</f>
        <v>0</v>
      </c>
      <c r="CT9" s="4">
        <f>'pdf DetailxSch Pos'!CT9*'pdf DetailxSch Pos'!CT$125</f>
        <v>17881.773399014772</v>
      </c>
      <c r="CU9" s="4">
        <f>'pdf DetailxSch Pos'!CU9*'pdf DetailxSch Pos'!CU$125</f>
        <v>0</v>
      </c>
      <c r="CV9" s="4">
        <f>'pdf DetailxSch Pos'!CV9*'pdf DetailxSch Pos'!CV$125</f>
        <v>0</v>
      </c>
      <c r="CW9" s="4">
        <f>'pdf DetailxSch Pos'!CW9*'pdf DetailxSch Pos'!CW$125</f>
        <v>0</v>
      </c>
      <c r="CY9" s="4">
        <f>'pdf DetailxSch Pos'!CY9*'pdf DetailxSch Pos'!CY$125</f>
        <v>0</v>
      </c>
      <c r="CZ9" s="4">
        <f>'pdf DetailxSch Pos'!CZ9*'pdf DetailxSch Pos'!CZ$125</f>
        <v>0</v>
      </c>
      <c r="DA9" s="4">
        <f>'pdf DetailxSch Pos'!DA9*'pdf DetailxSch Pos'!DA$125</f>
        <v>0</v>
      </c>
      <c r="DB9" s="4">
        <f>'pdf DetailxSch Pos'!DB9*'pdf DetailxSch Pos'!DB$125</f>
        <v>0</v>
      </c>
      <c r="DC9" s="4">
        <f>'pdf DetailxSch Pos'!DC9*'pdf DetailxSch Pos'!DC$125</f>
        <v>0</v>
      </c>
      <c r="DD9" s="4">
        <f>'pdf DetailxSch $$'!DE9</f>
        <v>18</v>
      </c>
      <c r="DE9" s="4">
        <f t="shared" si="0"/>
        <v>9948853.63284011</v>
      </c>
      <c r="DF9" s="4">
        <f t="shared" si="1"/>
        <v>9948871.63284011</v>
      </c>
      <c r="DG9" s="4">
        <f>'pdf DetailxSch $$'!DG9</f>
        <v>10161797</v>
      </c>
      <c r="DH9" s="4">
        <f t="shared" si="2"/>
        <v>212925.36715989001</v>
      </c>
      <c r="DI9" s="44">
        <f t="shared" si="3"/>
        <v>-2.1401961450286205E-2</v>
      </c>
    </row>
    <row r="10" spans="1:113" x14ac:dyDescent="0.2">
      <c r="A10" s="7">
        <v>1058</v>
      </c>
      <c r="B10" t="s">
        <v>15</v>
      </c>
      <c r="C10" t="s">
        <v>352</v>
      </c>
      <c r="D10">
        <v>7</v>
      </c>
      <c r="E10" s="10">
        <v>385</v>
      </c>
      <c r="F10" s="9">
        <v>0.55100000000000005</v>
      </c>
      <c r="G10">
        <v>212</v>
      </c>
      <c r="H10" s="4">
        <f>'pdf DetailxSch Pos'!H10*'pdf DetailxSch Pos'!H$124</f>
        <v>191050.75104188372</v>
      </c>
      <c r="I10" s="4">
        <f>'pdf DetailxSch Pos'!I10*'pdf DetailxSch Pos'!I$124</f>
        <v>110891.27068881014</v>
      </c>
      <c r="J10" s="4">
        <f>'pdf DetailxSch Pos'!J10*'pdf DetailxSch Pos'!J$124</f>
        <v>198789.17398165143</v>
      </c>
      <c r="K10" s="4">
        <f>'pdf DetailxSch Pos'!K10*'pdf DetailxSch Pos'!K$124</f>
        <v>0</v>
      </c>
      <c r="L10" s="4">
        <f>'pdf DetailxSch Pos'!L10*'pdf DetailxSch Pos'!L$124</f>
        <v>249517.72175109579</v>
      </c>
      <c r="M10" s="4">
        <f>'pdf DetailxSch Pos'!M10*'pdf DetailxSch Pos'!M$124</f>
        <v>89505.059196611037</v>
      </c>
      <c r="N10" s="4">
        <f>'pdf DetailxSch Pos'!N10*'pdf DetailxSch Pos'!N$124</f>
        <v>59866.796146808359</v>
      </c>
      <c r="O10" s="4">
        <f>'pdf DetailxSch Pos'!O10*'pdf DetailxSch Pos'!O$124</f>
        <v>0</v>
      </c>
      <c r="P10" s="4">
        <f>'pdf DetailxSch Pos'!P10*'pdf DetailxSch Pos'!P$124</f>
        <v>49534.351124581444</v>
      </c>
      <c r="Q10" s="4">
        <f>'pdf DetailxSch Pos'!Q10*'pdf DetailxSch Pos'!Q$124</f>
        <v>69924</v>
      </c>
      <c r="R10" s="4">
        <f>'pdf DetailxSch Pos'!R10*'pdf DetailxSch Pos'!R$124</f>
        <v>0</v>
      </c>
      <c r="S10" s="4">
        <f>'pdf DetailxSch Pos'!S10*'pdf DetailxSch Pos'!S$124</f>
        <v>77625.750694703253</v>
      </c>
      <c r="T10" s="4">
        <f>'pdf DetailxSch Pos'!T10*'pdf DetailxSch Pos'!T$124</f>
        <v>60676.224767295193</v>
      </c>
      <c r="U10" s="4">
        <f>'pdf DetailxSch Pos'!U10*'pdf DetailxSch Pos'!U$124</f>
        <v>99432.634749854755</v>
      </c>
      <c r="V10" s="4">
        <f>'pdf DetailxSch Pos'!V10*'pdf DetailxSch Pos'!V$124</f>
        <v>110891.27068881014</v>
      </c>
      <c r="W10" s="4">
        <f>'pdf DetailxSch Pos'!W10*'pdf DetailxSch Pos'!W$124</f>
        <v>0</v>
      </c>
      <c r="X10" s="4">
        <f>'pdf DetailxSch Pos'!X10*'pdf DetailxSch Pos'!X$124</f>
        <v>0</v>
      </c>
      <c r="Y10" s="4">
        <f>'pdf DetailxSch Pos'!Y10*'pdf DetailxSch Pos'!Y$124</f>
        <v>0</v>
      </c>
      <c r="Z10" s="4">
        <f>'pdf DetailxSch Pos'!Z10*'pdf DetailxSch Pos'!Z$124</f>
        <v>0</v>
      </c>
      <c r="AA10" s="4">
        <f>'pdf DetailxSch Pos'!AA10*'pdf DetailxSch Pos'!AA$124</f>
        <v>0</v>
      </c>
      <c r="AB10" s="4">
        <f>'pdf DetailxSch Pos'!AB10*'pdf DetailxSch Pos'!AB$124</f>
        <v>0</v>
      </c>
      <c r="AC10" s="4">
        <f>'pdf DetailxSch Pos'!AC10*'pdf DetailxSch Pos'!AC$124</f>
        <v>0</v>
      </c>
      <c r="AD10" s="4">
        <f>'pdf DetailxSch Pos'!AD10*'pdf DetailxSch Pos'!AD$124</f>
        <v>1774260.3310209622</v>
      </c>
      <c r="AE10" s="4">
        <f>'pdf DetailxSch Pos'!AE10*'pdf DetailxSch Pos'!AE$124</f>
        <v>0</v>
      </c>
      <c r="AF10" s="4">
        <f>'pdf DetailxSch Pos'!AF10*'pdf DetailxSch Pos'!AF$124</f>
        <v>110891.27068881014</v>
      </c>
      <c r="AG10" s="4">
        <f>'pdf DetailxSch Pos'!AG10*'pdf DetailxSch Pos'!AG$124</f>
        <v>110891.27068881014</v>
      </c>
      <c r="AH10" s="4">
        <f>'pdf DetailxSch Pos'!AH10*'pdf DetailxSch Pos'!AH$124</f>
        <v>221782.54137762028</v>
      </c>
      <c r="AI10" s="4">
        <f>'pdf DetailxSch Pos'!AI10*'pdf DetailxSch Pos'!AI$124</f>
        <v>0</v>
      </c>
      <c r="AJ10" s="4">
        <f>'pdf DetailxSch Pos'!AJ10*'pdf DetailxSch Pos'!AJ$124</f>
        <v>0</v>
      </c>
      <c r="AK10" s="4">
        <f>'pdf DetailxSch Pos'!AK10*'pdf DetailxSch Pos'!AK$124</f>
        <v>0</v>
      </c>
      <c r="AL10" s="4">
        <f>'pdf DetailxSch Pos'!AL10*'pdf DetailxSch Pos'!AL$124</f>
        <v>0</v>
      </c>
      <c r="AM10" s="4">
        <f>'pdf DetailxSch Pos'!AM10*'pdf DetailxSch Pos'!AM$124</f>
        <v>19960.428723985824</v>
      </c>
      <c r="AN10" s="4">
        <f>'pdf DetailxSch Pos'!AN10*'pdf DetailxSch Pos'!AN$124</f>
        <v>0</v>
      </c>
      <c r="AO10" s="4">
        <f>'pdf DetailxSch Pos'!AO10*'pdf DetailxSch Pos'!AO$124</f>
        <v>0</v>
      </c>
      <c r="AP10" s="4">
        <f>'pdf DetailxSch Pos'!AP10*'pdf DetailxSch Pos'!AP$124</f>
        <v>0</v>
      </c>
      <c r="AQ10" s="4">
        <f>'pdf DetailxSch Pos'!AQ10*'pdf DetailxSch Pos'!AQ$124</f>
        <v>0</v>
      </c>
      <c r="AR10" s="4">
        <f>'pdf DetailxSch Pos'!AR10*'pdf DetailxSch Pos'!AR$124</f>
        <v>0</v>
      </c>
      <c r="AS10" s="4">
        <f>'pdf DetailxSch Pos'!AS10*'pdf DetailxSch Pos'!AS$124</f>
        <v>0</v>
      </c>
      <c r="AT10" s="4">
        <f>'pdf DetailxSch Pos'!AT10*'pdf DetailxSch Pos'!AT$125</f>
        <v>24630.541871921174</v>
      </c>
      <c r="AU10" s="4">
        <f>'pdf DetailxSch Pos'!AU10*'pdf DetailxSch Pos'!AU$125</f>
        <v>0</v>
      </c>
      <c r="AV10" s="4">
        <f>'pdf DetailxSch Pos'!AV10*'pdf DetailxSch Pos'!AV$125</f>
        <v>123589.16256157632</v>
      </c>
      <c r="AW10" s="4">
        <f>'pdf DetailxSch Pos'!AW10*'pdf DetailxSch Pos'!AW$125</f>
        <v>1997.0443349753689</v>
      </c>
      <c r="AX10" s="4">
        <f>'pdf DetailxSch Pos'!AX10*'pdf DetailxSch Pos'!AX$125</f>
        <v>0</v>
      </c>
      <c r="AY10" s="4">
        <f>'pdf DetailxSch Pos'!AY10*'pdf DetailxSch Pos'!AY$124</f>
        <v>0</v>
      </c>
      <c r="AZ10" s="4">
        <f>'pdf DetailxSch Pos'!AZ10*'pdf DetailxSch Pos'!AZ$124</f>
        <v>0</v>
      </c>
      <c r="BA10" s="4">
        <f>'pdf DetailxSch Pos'!BA10*'pdf DetailxSch Pos'!BA$124</f>
        <v>0</v>
      </c>
      <c r="BB10" s="4">
        <f>'pdf DetailxSch Pos'!BB10*'pdf DetailxSch Pos'!BB$124</f>
        <v>0</v>
      </c>
      <c r="BC10" s="4">
        <f>'pdf DetailxSch Pos'!BC10*'pdf DetailxSch Pos'!BC$124</f>
        <v>0</v>
      </c>
      <c r="BD10" s="4">
        <f>'pdf DetailxSch Pos'!BD10*'pdf DetailxSch Pos'!BD$124</f>
        <v>0</v>
      </c>
      <c r="BE10" s="4">
        <f>'pdf DetailxSch Pos'!BE10*'pdf DetailxSch Pos'!BE$124</f>
        <v>0</v>
      </c>
      <c r="BF10" s="4">
        <f>'pdf DetailxSch Pos'!BF10*'pdf DetailxSch Pos'!BF$125</f>
        <v>0</v>
      </c>
      <c r="BG10" s="4">
        <f>'pdf DetailxSch Pos'!BG10*'pdf DetailxSch Pos'!BG$125</f>
        <v>0</v>
      </c>
      <c r="BH10" s="4">
        <f>'pdf DetailxSch Pos'!BH10*'pdf DetailxSch Pos'!BH$125</f>
        <v>0</v>
      </c>
      <c r="BI10" s="4">
        <f>'pdf DetailxSch Pos'!BI10*'pdf DetailxSch Pos'!BI$125</f>
        <v>0</v>
      </c>
      <c r="BJ10" s="4">
        <f>'pdf DetailxSch Pos'!BJ10*'pdf DetailxSch Pos'!BJ$124</f>
        <v>0</v>
      </c>
      <c r="BK10" s="4">
        <f>'pdf DetailxSch Pos'!BK10*'pdf DetailxSch Pos'!BK$124</f>
        <v>0</v>
      </c>
      <c r="BL10" s="4">
        <f>'pdf DetailxSch Pos'!BL10*'pdf DetailxSch Pos'!BL$124</f>
        <v>0</v>
      </c>
      <c r="BM10" s="4">
        <f>'pdf DetailxSch Pos'!BM10*'pdf DetailxSch Pos'!BM$124</f>
        <v>0</v>
      </c>
      <c r="BN10" s="4">
        <f>'pdf DetailxSch Pos'!BN10*'pdf DetailxSch Pos'!BN$124</f>
        <v>0</v>
      </c>
      <c r="BO10" s="4">
        <f>'pdf DetailxSch Pos'!BO10*'pdf DetailxSch Pos'!BO$124</f>
        <v>0</v>
      </c>
      <c r="BP10" s="4">
        <f>'pdf DetailxSch Pos'!BP10*'pdf DetailxSch Pos'!BP$124</f>
        <v>0</v>
      </c>
      <c r="BQ10" s="4">
        <f>'pdf DetailxSch Pos'!BQ10*'pdf DetailxSch Pos'!BQ$124</f>
        <v>0</v>
      </c>
      <c r="BR10" s="4">
        <f>'pdf DetailxSch Pos'!BR10*'pdf DetailxSch Pos'!BR$125</f>
        <v>0</v>
      </c>
      <c r="BS10" s="4">
        <f>'pdf DetailxSch Pos'!BS10*'pdf DetailxSch Pos'!BS$125</f>
        <v>0</v>
      </c>
      <c r="BT10" s="4">
        <f>'pdf DetailxSch Pos'!BT10*'pdf DetailxSch Pos'!BT$125</f>
        <v>185343.84236453197</v>
      </c>
      <c r="BU10" s="4">
        <f>'pdf DetailxSch Pos'!BU10*'pdf DetailxSch Pos'!BU$125</f>
        <v>0</v>
      </c>
      <c r="BV10" s="4">
        <f>'pdf DetailxSch Pos'!BV10*'pdf DetailxSch Pos'!BV$124</f>
        <v>114084.97559574516</v>
      </c>
      <c r="BW10" s="4">
        <f>'pdf DetailxSch Pos'!BW10*'pdf DetailxSch Pos'!BW$125</f>
        <v>0</v>
      </c>
      <c r="BX10" s="4">
        <f>'pdf DetailxSch Pos'!BX10*'pdf DetailxSch Pos'!BX$125</f>
        <v>0</v>
      </c>
      <c r="BY10" s="4">
        <f>'pdf DetailxSch Pos'!BY10*'pdf DetailxSch Pos'!BY$125</f>
        <v>10905.418719211819</v>
      </c>
      <c r="BZ10" s="4">
        <f>'pdf DetailxSch Pos'!BZ10*'pdf DetailxSch Pos'!BZ$125</f>
        <v>5689.6551724137917</v>
      </c>
      <c r="CA10" s="4">
        <f>'pdf DetailxSch Pos'!CA10*'pdf DetailxSch Pos'!CA$125</f>
        <v>5689.6551724137917</v>
      </c>
      <c r="CB10" s="4">
        <f>'pdf DetailxSch Pos'!CB10*'pdf DetailxSch Pos'!CB$125</f>
        <v>13086.699507389158</v>
      </c>
      <c r="CC10" s="4">
        <f>'pdf DetailxSch Pos'!CC10*'pdf DetailxSch Pos'!CC$125</f>
        <v>7586.2068965517219</v>
      </c>
      <c r="CD10" s="4">
        <f>'pdf DetailxSch Pos'!CD10*'pdf DetailxSch Pos'!CD$124</f>
        <v>0</v>
      </c>
      <c r="CE10" s="4">
        <f>'pdf DetailxSch Pos'!CE10*'pdf DetailxSch Pos'!CE$124</f>
        <v>0</v>
      </c>
      <c r="CF10" s="4">
        <f>'pdf DetailxSch Pos'!CF10*'pdf DetailxSch Pos'!CF$125</f>
        <v>0</v>
      </c>
      <c r="CG10" s="4">
        <f>'pdf DetailxSch Pos'!CG10*'pdf DetailxSch Pos'!CG$125</f>
        <v>0</v>
      </c>
      <c r="CH10" s="4">
        <f>'pdf DetailxSch Pos'!CH10*'pdf DetailxSch Pos'!CH$124</f>
        <v>0</v>
      </c>
      <c r="CI10" s="4">
        <f>'pdf DetailxSch Pos'!CI10*'pdf DetailxSch Pos'!CI$124</f>
        <v>0</v>
      </c>
      <c r="CJ10" s="4">
        <f>'pdf DetailxSch Pos'!CJ10*'pdf DetailxSch Pos'!CJ$125</f>
        <v>0</v>
      </c>
      <c r="CK10" s="4">
        <f>'pdf DetailxSch Pos'!CK10*'pdf DetailxSch Pos'!CK$125</f>
        <v>0</v>
      </c>
      <c r="CL10" s="4">
        <f>'pdf DetailxSch Pos'!CL10*'pdf DetailxSch Pos'!CL$125</f>
        <v>37931.034482758609</v>
      </c>
      <c r="CM10" s="4">
        <f>'pdf DetailxSch Pos'!CM10*'pdf DetailxSch Pos'!CM$125</f>
        <v>60149.753694581261</v>
      </c>
      <c r="CN10" s="4">
        <f>'pdf DetailxSch Pos'!CN10*'pdf DetailxSch Pos'!CN$125</f>
        <v>6233.4975369458107</v>
      </c>
      <c r="CO10" s="4">
        <f>'pdf DetailxSch Pos'!CO10*'pdf DetailxSch Pos'!CO$125</f>
        <v>0</v>
      </c>
      <c r="CP10" s="4">
        <f>'pdf DetailxSch Pos'!CP10*'pdf DetailxSch Pos'!CP$125</f>
        <v>788177.33990147756</v>
      </c>
      <c r="CQ10" s="4">
        <f>'pdf DetailxSch Pos'!CQ10*'pdf DetailxSch Pos'!CQ$125</f>
        <v>0</v>
      </c>
      <c r="CR10" s="4">
        <f>'pdf DetailxSch Pos'!CR10*'pdf DetailxSch Pos'!CR$125</f>
        <v>0</v>
      </c>
      <c r="CS10" s="4">
        <f>'pdf DetailxSch Pos'!CS10*'pdf DetailxSch Pos'!CS$124</f>
        <v>0</v>
      </c>
      <c r="CT10" s="4">
        <f>'pdf DetailxSch Pos'!CT10*'pdf DetailxSch Pos'!CT$125</f>
        <v>17883.743842364525</v>
      </c>
      <c r="CU10" s="4">
        <f>'pdf DetailxSch Pos'!CU10*'pdf DetailxSch Pos'!CU$125</f>
        <v>0</v>
      </c>
      <c r="CV10" s="4">
        <f>'pdf DetailxSch Pos'!CV10*'pdf DetailxSch Pos'!CV$125</f>
        <v>0</v>
      </c>
      <c r="CW10" s="4">
        <f>'pdf DetailxSch Pos'!CW10*'pdf DetailxSch Pos'!CW$125</f>
        <v>0</v>
      </c>
      <c r="CY10" s="4">
        <f>'pdf DetailxSch Pos'!CY10*'pdf DetailxSch Pos'!CY$125</f>
        <v>0</v>
      </c>
      <c r="CZ10" s="4">
        <f>'pdf DetailxSch Pos'!CZ10*'pdf DetailxSch Pos'!CZ$125</f>
        <v>0</v>
      </c>
      <c r="DA10" s="4">
        <f>'pdf DetailxSch Pos'!DA10*'pdf DetailxSch Pos'!DA$125</f>
        <v>0</v>
      </c>
      <c r="DB10" s="4">
        <f>'pdf DetailxSch Pos'!DB10*'pdf DetailxSch Pos'!DB$125</f>
        <v>0</v>
      </c>
      <c r="DC10" s="4">
        <f>'pdf DetailxSch Pos'!DC10*'pdf DetailxSch Pos'!DC$125</f>
        <v>0</v>
      </c>
      <c r="DD10" s="4">
        <f>'pdf DetailxSch $$'!DE10</f>
        <v>209</v>
      </c>
      <c r="DE10" s="4">
        <f t="shared" si="0"/>
        <v>5008469.4189871503</v>
      </c>
      <c r="DF10" s="4">
        <f t="shared" si="1"/>
        <v>5008678.4189871503</v>
      </c>
      <c r="DG10" s="4">
        <f>'pdf DetailxSch $$'!DG10</f>
        <v>5100249</v>
      </c>
      <c r="DH10" s="4">
        <f t="shared" si="2"/>
        <v>91570.581012849696</v>
      </c>
      <c r="DI10" s="44">
        <f t="shared" si="3"/>
        <v>-1.8282383765290126E-2</v>
      </c>
    </row>
    <row r="11" spans="1:113" x14ac:dyDescent="0.2">
      <c r="A11" s="7">
        <v>205</v>
      </c>
      <c r="B11" t="s">
        <v>20</v>
      </c>
      <c r="C11" t="s">
        <v>351</v>
      </c>
      <c r="D11">
        <v>4</v>
      </c>
      <c r="E11" s="10">
        <v>640</v>
      </c>
      <c r="F11" s="9">
        <v>0.44500000000000001</v>
      </c>
      <c r="G11">
        <v>285</v>
      </c>
      <c r="H11" s="4">
        <f>'pdf DetailxSch Pos'!H11*'pdf DetailxSch Pos'!H$124</f>
        <v>191050.75104188372</v>
      </c>
      <c r="I11" s="4">
        <f>'pdf DetailxSch Pos'!I11*'pdf DetailxSch Pos'!I$124</f>
        <v>110891.27068881014</v>
      </c>
      <c r="J11" s="4">
        <f>'pdf DetailxSch Pos'!J11*'pdf DetailxSch Pos'!J$124</f>
        <v>244663.59874664794</v>
      </c>
      <c r="K11" s="4">
        <f>'pdf DetailxSch Pos'!K11*'pdf DetailxSch Pos'!K$124</f>
        <v>0</v>
      </c>
      <c r="L11" s="4">
        <f>'pdf DetailxSch Pos'!L11*'pdf DetailxSch Pos'!L$124</f>
        <v>0</v>
      </c>
      <c r="M11" s="4">
        <f>'pdf DetailxSch Pos'!M11*'pdf DetailxSch Pos'!M$124</f>
        <v>89505.059196611037</v>
      </c>
      <c r="N11" s="4">
        <f>'pdf DetailxSch Pos'!N11*'pdf DetailxSch Pos'!N$124</f>
        <v>59866.796146808359</v>
      </c>
      <c r="O11" s="4">
        <f>'pdf DetailxSch Pos'!O11*'pdf DetailxSch Pos'!O$124</f>
        <v>71729.910205279477</v>
      </c>
      <c r="P11" s="4">
        <f>'pdf DetailxSch Pos'!P11*'pdf DetailxSch Pos'!P$124</f>
        <v>0</v>
      </c>
      <c r="Q11" s="4">
        <f>'pdf DetailxSch Pos'!Q11*'pdf DetailxSch Pos'!Q$124</f>
        <v>0</v>
      </c>
      <c r="R11" s="4">
        <f>'pdf DetailxSch Pos'!R11*'pdf DetailxSch Pos'!R$124</f>
        <v>0</v>
      </c>
      <c r="S11" s="4">
        <f>'pdf DetailxSch Pos'!S11*'pdf DetailxSch Pos'!S$124</f>
        <v>77625.750694703253</v>
      </c>
      <c r="T11" s="4">
        <f>'pdf DetailxSch Pos'!T11*'pdf DetailxSch Pos'!T$124</f>
        <v>60676.224767295193</v>
      </c>
      <c r="U11" s="4">
        <f>'pdf DetailxSch Pos'!U11*'pdf DetailxSch Pos'!U$124</f>
        <v>149148.95212478214</v>
      </c>
      <c r="V11" s="4">
        <f>'pdf DetailxSch Pos'!V11*'pdf DetailxSch Pos'!V$124</f>
        <v>110891.27068881014</v>
      </c>
      <c r="W11" s="4">
        <f>'pdf DetailxSch Pos'!W11*'pdf DetailxSch Pos'!W$124</f>
        <v>609901.98878845572</v>
      </c>
      <c r="X11" s="4">
        <f>'pdf DetailxSch Pos'!X11*'pdf DetailxSch Pos'!X$124</f>
        <v>0</v>
      </c>
      <c r="Y11" s="4">
        <f>'pdf DetailxSch Pos'!Y11*'pdf DetailxSch Pos'!Y$124</f>
        <v>443565.08275524055</v>
      </c>
      <c r="Z11" s="4">
        <f>'pdf DetailxSch Pos'!Z11*'pdf DetailxSch Pos'!Z$124</f>
        <v>0</v>
      </c>
      <c r="AA11" s="4">
        <f>'pdf DetailxSch Pos'!AA11*'pdf DetailxSch Pos'!AA$124</f>
        <v>443565.08275524055</v>
      </c>
      <c r="AB11" s="4">
        <f>'pdf DetailxSch Pos'!AB11*'pdf DetailxSch Pos'!AB$124</f>
        <v>267289.26155651774</v>
      </c>
      <c r="AC11" s="4">
        <f>'pdf DetailxSch Pos'!AC11*'pdf DetailxSch Pos'!AC$124</f>
        <v>133644.63077825887</v>
      </c>
      <c r="AD11" s="4">
        <f>'pdf DetailxSch Pos'!AD11*'pdf DetailxSch Pos'!AD$124</f>
        <v>2550499.2258426333</v>
      </c>
      <c r="AE11" s="4">
        <f>'pdf DetailxSch Pos'!AE11*'pdf DetailxSch Pos'!AE$124</f>
        <v>0</v>
      </c>
      <c r="AF11" s="4">
        <f>'pdf DetailxSch Pos'!AF11*'pdf DetailxSch Pos'!AF$124</f>
        <v>110891.27068881014</v>
      </c>
      <c r="AG11" s="4">
        <f>'pdf DetailxSch Pos'!AG11*'pdf DetailxSch Pos'!AG$124</f>
        <v>221782.54137762028</v>
      </c>
      <c r="AH11" s="4">
        <f>'pdf DetailxSch Pos'!AH11*'pdf DetailxSch Pos'!AH$124</f>
        <v>887130.16551048111</v>
      </c>
      <c r="AI11" s="4">
        <f>'pdf DetailxSch Pos'!AI11*'pdf DetailxSch Pos'!AI$124</f>
        <v>200466.94616738829</v>
      </c>
      <c r="AJ11" s="4">
        <f>'pdf DetailxSch Pos'!AJ11*'pdf DetailxSch Pos'!AJ$124</f>
        <v>0</v>
      </c>
      <c r="AK11" s="4">
        <f>'pdf DetailxSch Pos'!AK11*'pdf DetailxSch Pos'!AK$124</f>
        <v>0</v>
      </c>
      <c r="AL11" s="4">
        <f>'pdf DetailxSch Pos'!AL11*'pdf DetailxSch Pos'!AL$124</f>
        <v>1552477.7896433419</v>
      </c>
      <c r="AM11" s="4">
        <f>'pdf DetailxSch Pos'!AM11*'pdf DetailxSch Pos'!AM$124</f>
        <v>0</v>
      </c>
      <c r="AN11" s="4">
        <f>'pdf DetailxSch Pos'!AN11*'pdf DetailxSch Pos'!AN$124</f>
        <v>0</v>
      </c>
      <c r="AO11" s="4">
        <f>'pdf DetailxSch Pos'!AO11*'pdf DetailxSch Pos'!AO$124</f>
        <v>332673.8120664304</v>
      </c>
      <c r="AP11" s="4">
        <f>'pdf DetailxSch Pos'!AP11*'pdf DetailxSch Pos'!AP$124</f>
        <v>0</v>
      </c>
      <c r="AQ11" s="4">
        <f>'pdf DetailxSch Pos'!AQ11*'pdf DetailxSch Pos'!AQ$124</f>
        <v>150360</v>
      </c>
      <c r="AR11" s="4">
        <f>'pdf DetailxSch Pos'!AR11*'pdf DetailxSch Pos'!AR$124</f>
        <v>150360</v>
      </c>
      <c r="AS11" s="4">
        <f>'pdf DetailxSch Pos'!AS11*'pdf DetailxSch Pos'!AS$124</f>
        <v>10740</v>
      </c>
      <c r="AT11" s="4">
        <f>'pdf DetailxSch Pos'!AT11*'pdf DetailxSch Pos'!AT$125</f>
        <v>0</v>
      </c>
      <c r="AU11" s="4">
        <f>'pdf DetailxSch Pos'!AU11*'pdf DetailxSch Pos'!AU$125</f>
        <v>0</v>
      </c>
      <c r="AV11" s="4">
        <f>'pdf DetailxSch Pos'!AV11*'pdf DetailxSch Pos'!AV$125</f>
        <v>281361.57635467971</v>
      </c>
      <c r="AW11" s="4">
        <f>'pdf DetailxSch Pos'!AW11*'pdf DetailxSch Pos'!AW$125</f>
        <v>4545.8128078817717</v>
      </c>
      <c r="AX11" s="4">
        <f>'pdf DetailxSch Pos'!AX11*'pdf DetailxSch Pos'!AX$125</f>
        <v>0</v>
      </c>
      <c r="AY11" s="4">
        <f>'pdf DetailxSch Pos'!AY11*'pdf DetailxSch Pos'!AY$124</f>
        <v>0</v>
      </c>
      <c r="AZ11" s="4">
        <f>'pdf DetailxSch Pos'!AZ11*'pdf DetailxSch Pos'!AZ$124</f>
        <v>0</v>
      </c>
      <c r="BA11" s="4">
        <f>'pdf DetailxSch Pos'!BA11*'pdf DetailxSch Pos'!BA$124</f>
        <v>0</v>
      </c>
      <c r="BB11" s="4">
        <f>'pdf DetailxSch Pos'!BB11*'pdf DetailxSch Pos'!BB$124</f>
        <v>0</v>
      </c>
      <c r="BC11" s="4">
        <f>'pdf DetailxSch Pos'!BC11*'pdf DetailxSch Pos'!BC$124</f>
        <v>0</v>
      </c>
      <c r="BD11" s="4">
        <f>'pdf DetailxSch Pos'!BD11*'pdf DetailxSch Pos'!BD$124</f>
        <v>0</v>
      </c>
      <c r="BE11" s="4">
        <f>'pdf DetailxSch Pos'!BE11*'pdf DetailxSch Pos'!BE$124</f>
        <v>0</v>
      </c>
      <c r="BF11" s="4">
        <f>'pdf DetailxSch Pos'!BF11*'pdf DetailxSch Pos'!BF$125</f>
        <v>0</v>
      </c>
      <c r="BG11" s="4">
        <f>'pdf DetailxSch Pos'!BG11*'pdf DetailxSch Pos'!BG$125</f>
        <v>0</v>
      </c>
      <c r="BH11" s="4">
        <f>'pdf DetailxSch Pos'!BH11*'pdf DetailxSch Pos'!BH$125</f>
        <v>0</v>
      </c>
      <c r="BI11" s="4">
        <f>'pdf DetailxSch Pos'!BI11*'pdf DetailxSch Pos'!BI$125</f>
        <v>0</v>
      </c>
      <c r="BJ11" s="4">
        <f>'pdf DetailxSch Pos'!BJ11*'pdf DetailxSch Pos'!BJ$124</f>
        <v>0</v>
      </c>
      <c r="BK11" s="4">
        <f>'pdf DetailxSch Pos'!BK11*'pdf DetailxSch Pos'!BK$124</f>
        <v>0</v>
      </c>
      <c r="BL11" s="4">
        <f>'pdf DetailxSch Pos'!BL11*'pdf DetailxSch Pos'!BL$124</f>
        <v>0</v>
      </c>
      <c r="BM11" s="4">
        <f>'pdf DetailxSch Pos'!BM11*'pdf DetailxSch Pos'!BM$124</f>
        <v>0</v>
      </c>
      <c r="BN11" s="4">
        <f>'pdf DetailxSch Pos'!BN11*'pdf DetailxSch Pos'!BN$124</f>
        <v>0</v>
      </c>
      <c r="BO11" s="4">
        <f>'pdf DetailxSch Pos'!BO11*'pdf DetailxSch Pos'!BO$124</f>
        <v>0</v>
      </c>
      <c r="BP11" s="4">
        <f>'pdf DetailxSch Pos'!BP11*'pdf DetailxSch Pos'!BP$124</f>
        <v>0</v>
      </c>
      <c r="BQ11" s="4">
        <f>'pdf DetailxSch Pos'!BQ11*'pdf DetailxSch Pos'!BQ$124</f>
        <v>0</v>
      </c>
      <c r="BR11" s="4">
        <f>'pdf DetailxSch Pos'!BR11*'pdf DetailxSch Pos'!BR$125</f>
        <v>0</v>
      </c>
      <c r="BS11" s="4">
        <f>'pdf DetailxSch Pos'!BS11*'pdf DetailxSch Pos'!BS$125</f>
        <v>0</v>
      </c>
      <c r="BT11" s="4">
        <f>'pdf DetailxSch Pos'!BT11*'pdf DetailxSch Pos'!BT$125</f>
        <v>110191.13300492607</v>
      </c>
      <c r="BU11" s="4">
        <f>'pdf DetailxSch Pos'!BU11*'pdf DetailxSch Pos'!BU$125</f>
        <v>0</v>
      </c>
      <c r="BV11" s="4">
        <f>'pdf DetailxSch Pos'!BV11*'pdf DetailxSch Pos'!BV$124</f>
        <v>0</v>
      </c>
      <c r="BW11" s="4">
        <f>'pdf DetailxSch Pos'!BW11*'pdf DetailxSch Pos'!BW$125</f>
        <v>0</v>
      </c>
      <c r="BX11" s="4">
        <f>'pdf DetailxSch Pos'!BX11*'pdf DetailxSch Pos'!BX$125</f>
        <v>5616.7487684729049</v>
      </c>
      <c r="BY11" s="4">
        <f>'pdf DetailxSch Pos'!BY11*'pdf DetailxSch Pos'!BY$125</f>
        <v>3625.6157635467971</v>
      </c>
      <c r="BZ11" s="4">
        <f>'pdf DetailxSch Pos'!BZ11*'pdf DetailxSch Pos'!BZ$125</f>
        <v>3152.7093596059103</v>
      </c>
      <c r="CA11" s="4">
        <f>'pdf DetailxSch Pos'!CA11*'pdf DetailxSch Pos'!CA$125</f>
        <v>3152.7093596059103</v>
      </c>
      <c r="CB11" s="4">
        <f>'pdf DetailxSch Pos'!CB11*'pdf DetailxSch Pos'!CB$125</f>
        <v>3625.6157635467971</v>
      </c>
      <c r="CC11" s="4">
        <f>'pdf DetailxSch Pos'!CC11*'pdf DetailxSch Pos'!CC$125</f>
        <v>12610.837438423641</v>
      </c>
      <c r="CD11" s="4">
        <f>'pdf DetailxSch Pos'!CD11*'pdf DetailxSch Pos'!CD$124</f>
        <v>0</v>
      </c>
      <c r="CE11" s="4">
        <f>'pdf DetailxSch Pos'!CE11*'pdf DetailxSch Pos'!CE$124</f>
        <v>0</v>
      </c>
      <c r="CF11" s="4">
        <f>'pdf DetailxSch Pos'!CF11*'pdf DetailxSch Pos'!CF$125</f>
        <v>0</v>
      </c>
      <c r="CG11" s="4">
        <f>'pdf DetailxSch Pos'!CG11*'pdf DetailxSch Pos'!CG$125</f>
        <v>0</v>
      </c>
      <c r="CH11" s="4">
        <f>'pdf DetailxSch Pos'!CH11*'pdf DetailxSch Pos'!CH$124</f>
        <v>0</v>
      </c>
      <c r="CI11" s="4">
        <f>'pdf DetailxSch Pos'!CI11*'pdf DetailxSch Pos'!CI$124</f>
        <v>0</v>
      </c>
      <c r="CJ11" s="4">
        <f>'pdf DetailxSch Pos'!CJ11*'pdf DetailxSch Pos'!CJ$125</f>
        <v>0</v>
      </c>
      <c r="CK11" s="4">
        <f>'pdf DetailxSch Pos'!CK11*'pdf DetailxSch Pos'!CK$125</f>
        <v>0</v>
      </c>
      <c r="CL11" s="4">
        <f>'pdf DetailxSch Pos'!CL11*'pdf DetailxSch Pos'!CL$125</f>
        <v>63054.187192118203</v>
      </c>
      <c r="CM11" s="4">
        <f>'pdf DetailxSch Pos'!CM11*'pdf DetailxSch Pos'!CM$125</f>
        <v>144920.19704433493</v>
      </c>
      <c r="CN11" s="4">
        <f>'pdf DetailxSch Pos'!CN11*'pdf DetailxSch Pos'!CN$125</f>
        <v>6474.8768472906386</v>
      </c>
      <c r="CO11" s="4">
        <f>'pdf DetailxSch Pos'!CO11*'pdf DetailxSch Pos'!CO$125</f>
        <v>0</v>
      </c>
      <c r="CP11" s="4">
        <f>'pdf DetailxSch Pos'!CP11*'pdf DetailxSch Pos'!CP$125</f>
        <v>0</v>
      </c>
      <c r="CQ11" s="4">
        <f>'pdf DetailxSch Pos'!CQ11*'pdf DetailxSch Pos'!CQ$125</f>
        <v>0</v>
      </c>
      <c r="CR11" s="4">
        <f>'pdf DetailxSch Pos'!CR11*'pdf DetailxSch Pos'!CR$125</f>
        <v>0</v>
      </c>
      <c r="CS11" s="4">
        <f>'pdf DetailxSch Pos'!CS11*'pdf DetailxSch Pos'!CS$124</f>
        <v>0</v>
      </c>
      <c r="CT11" s="4">
        <f>'pdf DetailxSch Pos'!CT11*'pdf DetailxSch Pos'!CT$125</f>
        <v>21945.812807881768</v>
      </c>
      <c r="CU11" s="4">
        <f>'pdf DetailxSch Pos'!CU11*'pdf DetailxSch Pos'!CU$125</f>
        <v>0</v>
      </c>
      <c r="CV11" s="4">
        <f>'pdf DetailxSch Pos'!CV11*'pdf DetailxSch Pos'!CV$125</f>
        <v>0</v>
      </c>
      <c r="CW11" s="4">
        <f>'pdf DetailxSch Pos'!CW11*'pdf DetailxSch Pos'!CW$125</f>
        <v>0</v>
      </c>
      <c r="CY11" s="4">
        <f>'pdf DetailxSch Pos'!CY11*'pdf DetailxSch Pos'!CY$125</f>
        <v>0</v>
      </c>
      <c r="CZ11" s="4">
        <f>'pdf DetailxSch Pos'!CZ11*'pdf DetailxSch Pos'!CZ$125</f>
        <v>0</v>
      </c>
      <c r="DA11" s="4">
        <f>'pdf DetailxSch Pos'!DA11*'pdf DetailxSch Pos'!DA$125</f>
        <v>0</v>
      </c>
      <c r="DB11" s="4">
        <f>'pdf DetailxSch Pos'!DB11*'pdf DetailxSch Pos'!DB$125</f>
        <v>0</v>
      </c>
      <c r="DC11" s="4">
        <f>'pdf DetailxSch Pos'!DC11*'pdf DetailxSch Pos'!DC$125</f>
        <v>0</v>
      </c>
      <c r="DD11" s="4">
        <f>'pdf DetailxSch $$'!DE11</f>
        <v>16</v>
      </c>
      <c r="DE11" s="4">
        <f t="shared" si="0"/>
        <v>9895675.2147443686</v>
      </c>
      <c r="DF11" s="4">
        <f t="shared" si="1"/>
        <v>9895691.2147443686</v>
      </c>
      <c r="DG11" s="4">
        <f>'pdf DetailxSch $$'!DG11</f>
        <v>10106343</v>
      </c>
      <c r="DH11" s="4">
        <f t="shared" si="2"/>
        <v>210651.78525563143</v>
      </c>
      <c r="DI11" s="44">
        <f t="shared" si="3"/>
        <v>-2.1287222962430838E-2</v>
      </c>
    </row>
    <row r="12" spans="1:113" x14ac:dyDescent="0.2">
      <c r="A12" s="7">
        <v>206</v>
      </c>
      <c r="B12" t="s">
        <v>21</v>
      </c>
      <c r="C12" t="s">
        <v>351</v>
      </c>
      <c r="D12">
        <v>7</v>
      </c>
      <c r="E12" s="10">
        <v>456</v>
      </c>
      <c r="F12" s="9">
        <v>0.53500000000000003</v>
      </c>
      <c r="G12">
        <v>244</v>
      </c>
      <c r="H12" s="4">
        <f>'pdf DetailxSch Pos'!H12*'pdf DetailxSch Pos'!H$124</f>
        <v>191050.75104188372</v>
      </c>
      <c r="I12" s="4">
        <f>'pdf DetailxSch Pos'!I12*'pdf DetailxSch Pos'!I$124</f>
        <v>110891.27068881014</v>
      </c>
      <c r="J12" s="4">
        <f>'pdf DetailxSch Pos'!J12*'pdf DetailxSch Pos'!J$124</f>
        <v>168206.22413832045</v>
      </c>
      <c r="K12" s="4">
        <f>'pdf DetailxSch Pos'!K12*'pdf DetailxSch Pos'!K$124</f>
        <v>0</v>
      </c>
      <c r="L12" s="4">
        <f>'pdf DetailxSch Pos'!L12*'pdf DetailxSch Pos'!L$124</f>
        <v>0</v>
      </c>
      <c r="M12" s="4">
        <f>'pdf DetailxSch Pos'!M12*'pdf DetailxSch Pos'!M$124</f>
        <v>89505.059196611037</v>
      </c>
      <c r="N12" s="4">
        <f>'pdf DetailxSch Pos'!N12*'pdf DetailxSch Pos'!N$124</f>
        <v>59866.796146808359</v>
      </c>
      <c r="O12" s="4">
        <f>'pdf DetailxSch Pos'!O12*'pdf DetailxSch Pos'!O$124</f>
        <v>49314.313266129648</v>
      </c>
      <c r="P12" s="4">
        <f>'pdf DetailxSch Pos'!P12*'pdf DetailxSch Pos'!P$124</f>
        <v>0</v>
      </c>
      <c r="Q12" s="4">
        <f>'pdf DetailxSch Pos'!Q12*'pdf DetailxSch Pos'!Q$124</f>
        <v>0</v>
      </c>
      <c r="R12" s="4">
        <f>'pdf DetailxSch Pos'!R12*'pdf DetailxSch Pos'!R$124</f>
        <v>0</v>
      </c>
      <c r="S12" s="4">
        <f>'pdf DetailxSch Pos'!S12*'pdf DetailxSch Pos'!S$124</f>
        <v>77625.750694703253</v>
      </c>
      <c r="T12" s="4">
        <f>'pdf DetailxSch Pos'!T12*'pdf DetailxSch Pos'!T$124</f>
        <v>60676.224767295193</v>
      </c>
      <c r="U12" s="4">
        <f>'pdf DetailxSch Pos'!U12*'pdf DetailxSch Pos'!U$124</f>
        <v>99432.634749854755</v>
      </c>
      <c r="V12" s="4">
        <f>'pdf DetailxSch Pos'!V12*'pdf DetailxSch Pos'!V$124</f>
        <v>110891.27068881014</v>
      </c>
      <c r="W12" s="4">
        <f>'pdf DetailxSch Pos'!W12*'pdf DetailxSch Pos'!W$124</f>
        <v>499010.71809964563</v>
      </c>
      <c r="X12" s="4">
        <f>'pdf DetailxSch Pos'!X12*'pdf DetailxSch Pos'!X$124</f>
        <v>0</v>
      </c>
      <c r="Y12" s="4">
        <f>'pdf DetailxSch Pos'!Y12*'pdf DetailxSch Pos'!Y$124</f>
        <v>221782.54137762028</v>
      </c>
      <c r="Z12" s="4">
        <f>'pdf DetailxSch Pos'!Z12*'pdf DetailxSch Pos'!Z$124</f>
        <v>110891.27068881014</v>
      </c>
      <c r="AA12" s="4">
        <f>'pdf DetailxSch Pos'!AA12*'pdf DetailxSch Pos'!AA$124</f>
        <v>221782.54137762028</v>
      </c>
      <c r="AB12" s="4">
        <f>'pdf DetailxSch Pos'!AB12*'pdf DetailxSch Pos'!AB$124</f>
        <v>167055.78847282359</v>
      </c>
      <c r="AC12" s="4">
        <f>'pdf DetailxSch Pos'!AC12*'pdf DetailxSch Pos'!AC$124</f>
        <v>100233.47308369415</v>
      </c>
      <c r="AD12" s="4">
        <f>'pdf DetailxSch Pos'!AD12*'pdf DetailxSch Pos'!AD$124</f>
        <v>2106934.1430873927</v>
      </c>
      <c r="AE12" s="4">
        <f>'pdf DetailxSch Pos'!AE12*'pdf DetailxSch Pos'!AE$124</f>
        <v>0</v>
      </c>
      <c r="AF12" s="4">
        <f>'pdf DetailxSch Pos'!AF12*'pdf DetailxSch Pos'!AF$124</f>
        <v>110891.27068881014</v>
      </c>
      <c r="AG12" s="4">
        <f>'pdf DetailxSch Pos'!AG12*'pdf DetailxSch Pos'!AG$124</f>
        <v>221782.54137762028</v>
      </c>
      <c r="AH12" s="4">
        <f>'pdf DetailxSch Pos'!AH12*'pdf DetailxSch Pos'!AH$124</f>
        <v>1108912.7068881013</v>
      </c>
      <c r="AI12" s="4">
        <f>'pdf DetailxSch Pos'!AI12*'pdf DetailxSch Pos'!AI$124</f>
        <v>400933.89233477658</v>
      </c>
      <c r="AJ12" s="4">
        <f>'pdf DetailxSch Pos'!AJ12*'pdf DetailxSch Pos'!AJ$124</f>
        <v>0</v>
      </c>
      <c r="AK12" s="4">
        <f>'pdf DetailxSch Pos'!AK12*'pdf DetailxSch Pos'!AK$124</f>
        <v>114084.97559574516</v>
      </c>
      <c r="AL12" s="4">
        <f>'pdf DetailxSch Pos'!AL12*'pdf DetailxSch Pos'!AL$124</f>
        <v>0</v>
      </c>
      <c r="AM12" s="4">
        <f>'pdf DetailxSch Pos'!AM12*'pdf DetailxSch Pos'!AM$124</f>
        <v>5544.5635344405073</v>
      </c>
      <c r="AN12" s="4">
        <f>'pdf DetailxSch Pos'!AN12*'pdf DetailxSch Pos'!AN$124</f>
        <v>0</v>
      </c>
      <c r="AO12" s="4">
        <f>'pdf DetailxSch Pos'!AO12*'pdf DetailxSch Pos'!AO$124</f>
        <v>0</v>
      </c>
      <c r="AP12" s="4">
        <f>'pdf DetailxSch Pos'!AP12*'pdf DetailxSch Pos'!AP$124</f>
        <v>0</v>
      </c>
      <c r="AQ12" s="4">
        <f>'pdf DetailxSch Pos'!AQ12*'pdf DetailxSch Pos'!AQ$124</f>
        <v>64440</v>
      </c>
      <c r="AR12" s="4">
        <f>'pdf DetailxSch Pos'!AR12*'pdf DetailxSch Pos'!AR$124</f>
        <v>64440</v>
      </c>
      <c r="AS12" s="4">
        <f>'pdf DetailxSch Pos'!AS12*'pdf DetailxSch Pos'!AS$124</f>
        <v>0</v>
      </c>
      <c r="AT12" s="4">
        <f>'pdf DetailxSch Pos'!AT12*'pdf DetailxSch Pos'!AT$125</f>
        <v>0</v>
      </c>
      <c r="AU12" s="4">
        <f>'pdf DetailxSch Pos'!AU12*'pdf DetailxSch Pos'!AU$125</f>
        <v>0</v>
      </c>
      <c r="AV12" s="4">
        <f>'pdf DetailxSch Pos'!AV12*'pdf DetailxSch Pos'!AV$125</f>
        <v>200469.9507389162</v>
      </c>
      <c r="AW12" s="4">
        <f>'pdf DetailxSch Pos'!AW12*'pdf DetailxSch Pos'!AW$125</f>
        <v>3239.4088669950729</v>
      </c>
      <c r="AX12" s="4">
        <f>'pdf DetailxSch Pos'!AX12*'pdf DetailxSch Pos'!AX$125</f>
        <v>0</v>
      </c>
      <c r="AY12" s="4">
        <f>'pdf DetailxSch Pos'!AY12*'pdf DetailxSch Pos'!AY$124</f>
        <v>0</v>
      </c>
      <c r="AZ12" s="4">
        <f>'pdf DetailxSch Pos'!AZ12*'pdf DetailxSch Pos'!AZ$124</f>
        <v>0</v>
      </c>
      <c r="BA12" s="4">
        <f>'pdf DetailxSch Pos'!BA12*'pdf DetailxSch Pos'!BA$124</f>
        <v>0</v>
      </c>
      <c r="BB12" s="4">
        <f>'pdf DetailxSch Pos'!BB12*'pdf DetailxSch Pos'!BB$124</f>
        <v>0</v>
      </c>
      <c r="BC12" s="4">
        <f>'pdf DetailxSch Pos'!BC12*'pdf DetailxSch Pos'!BC$124</f>
        <v>0</v>
      </c>
      <c r="BD12" s="4">
        <f>'pdf DetailxSch Pos'!BD12*'pdf DetailxSch Pos'!BD$124</f>
        <v>0</v>
      </c>
      <c r="BE12" s="4">
        <f>'pdf DetailxSch Pos'!BE12*'pdf DetailxSch Pos'!BE$124</f>
        <v>0</v>
      </c>
      <c r="BF12" s="4">
        <f>'pdf DetailxSch Pos'!BF12*'pdf DetailxSch Pos'!BF$125</f>
        <v>0</v>
      </c>
      <c r="BG12" s="4">
        <f>'pdf DetailxSch Pos'!BG12*'pdf DetailxSch Pos'!BG$125</f>
        <v>0</v>
      </c>
      <c r="BH12" s="4">
        <f>'pdf DetailxSch Pos'!BH12*'pdf DetailxSch Pos'!BH$125</f>
        <v>0</v>
      </c>
      <c r="BI12" s="4">
        <f>'pdf DetailxSch Pos'!BI12*'pdf DetailxSch Pos'!BI$125</f>
        <v>0</v>
      </c>
      <c r="BJ12" s="4">
        <f>'pdf DetailxSch Pos'!BJ12*'pdf DetailxSch Pos'!BJ$124</f>
        <v>0</v>
      </c>
      <c r="BK12" s="4">
        <f>'pdf DetailxSch Pos'!BK12*'pdf DetailxSch Pos'!BK$124</f>
        <v>0</v>
      </c>
      <c r="BL12" s="4">
        <f>'pdf DetailxSch Pos'!BL12*'pdf DetailxSch Pos'!BL$124</f>
        <v>0</v>
      </c>
      <c r="BM12" s="4">
        <f>'pdf DetailxSch Pos'!BM12*'pdf DetailxSch Pos'!BM$124</f>
        <v>0</v>
      </c>
      <c r="BN12" s="4">
        <f>'pdf DetailxSch Pos'!BN12*'pdf DetailxSch Pos'!BN$124</f>
        <v>0</v>
      </c>
      <c r="BO12" s="4">
        <f>'pdf DetailxSch Pos'!BO12*'pdf DetailxSch Pos'!BO$124</f>
        <v>0</v>
      </c>
      <c r="BP12" s="4">
        <f>'pdf DetailxSch Pos'!BP12*'pdf DetailxSch Pos'!BP$124</f>
        <v>0</v>
      </c>
      <c r="BQ12" s="4">
        <f>'pdf DetailxSch Pos'!BQ12*'pdf DetailxSch Pos'!BQ$124</f>
        <v>0</v>
      </c>
      <c r="BR12" s="4">
        <f>'pdf DetailxSch Pos'!BR12*'pdf DetailxSch Pos'!BR$125</f>
        <v>0</v>
      </c>
      <c r="BS12" s="4">
        <f>'pdf DetailxSch Pos'!BS12*'pdf DetailxSch Pos'!BS$125</f>
        <v>0</v>
      </c>
      <c r="BT12" s="4">
        <f>'pdf DetailxSch Pos'!BT12*'pdf DetailxSch Pos'!BT$125</f>
        <v>55095.566502463036</v>
      </c>
      <c r="BU12" s="4">
        <f>'pdf DetailxSch Pos'!BU12*'pdf DetailxSch Pos'!BU$125</f>
        <v>0</v>
      </c>
      <c r="BV12" s="4">
        <f>'pdf DetailxSch Pos'!BV12*'pdf DetailxSch Pos'!BV$124</f>
        <v>0</v>
      </c>
      <c r="BW12" s="4">
        <f>'pdf DetailxSch Pos'!BW12*'pdf DetailxSch Pos'!BW$125</f>
        <v>0</v>
      </c>
      <c r="BX12" s="4">
        <f>'pdf DetailxSch Pos'!BX12*'pdf DetailxSch Pos'!BX$125</f>
        <v>4811.8226600985208</v>
      </c>
      <c r="BY12" s="4">
        <f>'pdf DetailxSch Pos'!BY12*'pdf DetailxSch Pos'!BY$125</f>
        <v>2583.2512315270928</v>
      </c>
      <c r="BZ12" s="4">
        <f>'pdf DetailxSch Pos'!BZ12*'pdf DetailxSch Pos'!BZ$125</f>
        <v>2246.305418719211</v>
      </c>
      <c r="CA12" s="4">
        <f>'pdf DetailxSch Pos'!CA12*'pdf DetailxSch Pos'!CA$125</f>
        <v>2246.305418719211</v>
      </c>
      <c r="CB12" s="4">
        <f>'pdf DetailxSch Pos'!CB12*'pdf DetailxSch Pos'!CB$125</f>
        <v>2583.2512315270928</v>
      </c>
      <c r="CC12" s="4">
        <f>'pdf DetailxSch Pos'!CC12*'pdf DetailxSch Pos'!CC$125</f>
        <v>8985.2216748768442</v>
      </c>
      <c r="CD12" s="4">
        <f>'pdf DetailxSch Pos'!CD12*'pdf DetailxSch Pos'!CD$124</f>
        <v>0</v>
      </c>
      <c r="CE12" s="4">
        <f>'pdf DetailxSch Pos'!CE12*'pdf DetailxSch Pos'!CE$124</f>
        <v>0</v>
      </c>
      <c r="CF12" s="4">
        <f>'pdf DetailxSch Pos'!CF12*'pdf DetailxSch Pos'!CF$125</f>
        <v>0</v>
      </c>
      <c r="CG12" s="4">
        <f>'pdf DetailxSch Pos'!CG12*'pdf DetailxSch Pos'!CG$125</f>
        <v>0</v>
      </c>
      <c r="CH12" s="4">
        <f>'pdf DetailxSch Pos'!CH12*'pdf DetailxSch Pos'!CH$124</f>
        <v>0</v>
      </c>
      <c r="CI12" s="4">
        <f>'pdf DetailxSch Pos'!CI12*'pdf DetailxSch Pos'!CI$124</f>
        <v>0</v>
      </c>
      <c r="CJ12" s="4">
        <f>'pdf DetailxSch Pos'!CJ12*'pdf DetailxSch Pos'!CJ$125</f>
        <v>0</v>
      </c>
      <c r="CK12" s="4">
        <f>'pdf DetailxSch Pos'!CK12*'pdf DetailxSch Pos'!CK$125</f>
        <v>0</v>
      </c>
      <c r="CL12" s="4">
        <f>'pdf DetailxSch Pos'!CL12*'pdf DetailxSch Pos'!CL$125</f>
        <v>44926.108374384225</v>
      </c>
      <c r="CM12" s="4">
        <f>'pdf DetailxSch Pos'!CM12*'pdf DetailxSch Pos'!CM$125</f>
        <v>104533.99014778322</v>
      </c>
      <c r="CN12" s="4">
        <f>'pdf DetailxSch Pos'!CN12*'pdf DetailxSch Pos'!CN$125</f>
        <v>6078.8177339901458</v>
      </c>
      <c r="CO12" s="4">
        <f>'pdf DetailxSch Pos'!CO12*'pdf DetailxSch Pos'!CO$125</f>
        <v>0</v>
      </c>
      <c r="CP12" s="4">
        <f>'pdf DetailxSch Pos'!CP12*'pdf DetailxSch Pos'!CP$125</f>
        <v>0</v>
      </c>
      <c r="CQ12" s="4">
        <f>'pdf DetailxSch Pos'!CQ12*'pdf DetailxSch Pos'!CQ$125</f>
        <v>13654.187192118223</v>
      </c>
      <c r="CR12" s="4">
        <f>'pdf DetailxSch Pos'!CR12*'pdf DetailxSch Pos'!CR$125</f>
        <v>0</v>
      </c>
      <c r="CS12" s="4">
        <f>'pdf DetailxSch Pos'!CS12*'pdf DetailxSch Pos'!CS$124</f>
        <v>0</v>
      </c>
      <c r="CT12" s="4">
        <f>'pdf DetailxSch Pos'!CT12*'pdf DetailxSch Pos'!CT$125</f>
        <v>31059.113300492601</v>
      </c>
      <c r="CU12" s="4">
        <f>'pdf DetailxSch Pos'!CU12*'pdf DetailxSch Pos'!CU$125</f>
        <v>0</v>
      </c>
      <c r="CV12" s="4">
        <f>'pdf DetailxSch Pos'!CV12*'pdf DetailxSch Pos'!CV$125</f>
        <v>0</v>
      </c>
      <c r="CW12" s="4">
        <f>'pdf DetailxSch Pos'!CW12*'pdf DetailxSch Pos'!CW$125</f>
        <v>0</v>
      </c>
      <c r="CY12" s="4">
        <f>'pdf DetailxSch Pos'!CY12*'pdf DetailxSch Pos'!CY$125</f>
        <v>0</v>
      </c>
      <c r="CZ12" s="4">
        <f>'pdf DetailxSch Pos'!CZ12*'pdf DetailxSch Pos'!CZ$125</f>
        <v>0</v>
      </c>
      <c r="DA12" s="4">
        <f>'pdf DetailxSch Pos'!DA12*'pdf DetailxSch Pos'!DA$125</f>
        <v>0</v>
      </c>
      <c r="DB12" s="4">
        <f>'pdf DetailxSch Pos'!DB12*'pdf DetailxSch Pos'!DB$125</f>
        <v>0</v>
      </c>
      <c r="DC12" s="4">
        <f>'pdf DetailxSch Pos'!DC12*'pdf DetailxSch Pos'!DC$125</f>
        <v>0</v>
      </c>
      <c r="DD12" s="4">
        <f>'pdf DetailxSch $$'!DE12</f>
        <v>-501</v>
      </c>
      <c r="DE12" s="4">
        <f t="shared" si="0"/>
        <v>7018694.022478939</v>
      </c>
      <c r="DF12" s="4">
        <f t="shared" si="1"/>
        <v>7018193.022478939</v>
      </c>
      <c r="DG12" s="4">
        <f>'pdf DetailxSch $$'!DG12</f>
        <v>7202361</v>
      </c>
      <c r="DH12" s="4">
        <f t="shared" si="2"/>
        <v>184167.97752106097</v>
      </c>
      <c r="DI12" s="44">
        <f t="shared" si="3"/>
        <v>-2.624150930747839E-2</v>
      </c>
    </row>
    <row r="13" spans="1:113" x14ac:dyDescent="0.2">
      <c r="A13" s="7">
        <v>402</v>
      </c>
      <c r="B13" t="s">
        <v>22</v>
      </c>
      <c r="C13" t="s">
        <v>352</v>
      </c>
      <c r="D13">
        <v>1</v>
      </c>
      <c r="E13" s="10">
        <v>572</v>
      </c>
      <c r="F13" s="9">
        <v>0.24099999999999999</v>
      </c>
      <c r="G13">
        <v>138</v>
      </c>
      <c r="H13" s="4">
        <f>'pdf DetailxSch Pos'!H13*'pdf DetailxSch Pos'!H$124</f>
        <v>191050.75104188372</v>
      </c>
      <c r="I13" s="4">
        <f>'pdf DetailxSch Pos'!I13*'pdf DetailxSch Pos'!I$124</f>
        <v>110891.27068881014</v>
      </c>
      <c r="J13" s="4">
        <f>'pdf DetailxSch Pos'!J13*'pdf DetailxSch Pos'!J$124</f>
        <v>290538.02351164439</v>
      </c>
      <c r="K13" s="4">
        <f>'pdf DetailxSch Pos'!K13*'pdf DetailxSch Pos'!K$124</f>
        <v>0</v>
      </c>
      <c r="L13" s="4">
        <f>'pdf DetailxSch Pos'!L13*'pdf DetailxSch Pos'!L$124</f>
        <v>311897.15218886972</v>
      </c>
      <c r="M13" s="4">
        <f>'pdf DetailxSch Pos'!M13*'pdf DetailxSch Pos'!M$124</f>
        <v>89505.059196611037</v>
      </c>
      <c r="N13" s="4">
        <f>'pdf DetailxSch Pos'!N13*'pdf DetailxSch Pos'!N$124</f>
        <v>59866.796146808359</v>
      </c>
      <c r="O13" s="4">
        <f>'pdf DetailxSch Pos'!O13*'pdf DetailxSch Pos'!O$124</f>
        <v>62763.671429619535</v>
      </c>
      <c r="P13" s="4">
        <f>'pdf DetailxSch Pos'!P13*'pdf DetailxSch Pos'!P$124</f>
        <v>49534.351124581444</v>
      </c>
      <c r="Q13" s="4">
        <f>'pdf DetailxSch Pos'!Q13*'pdf DetailxSch Pos'!Q$124</f>
        <v>69924</v>
      </c>
      <c r="R13" s="4">
        <f>'pdf DetailxSch Pos'!R13*'pdf DetailxSch Pos'!R$124</f>
        <v>0</v>
      </c>
      <c r="S13" s="4">
        <f>'pdf DetailxSch Pos'!S13*'pdf DetailxSch Pos'!S$124</f>
        <v>77625.750694703253</v>
      </c>
      <c r="T13" s="4">
        <f>'pdf DetailxSch Pos'!T13*'pdf DetailxSch Pos'!T$124</f>
        <v>60676.224767295193</v>
      </c>
      <c r="U13" s="4">
        <f>'pdf DetailxSch Pos'!U13*'pdf DetailxSch Pos'!U$124</f>
        <v>248581.58687463688</v>
      </c>
      <c r="V13" s="4">
        <f>'pdf DetailxSch Pos'!V13*'pdf DetailxSch Pos'!V$124</f>
        <v>110891.27068881014</v>
      </c>
      <c r="W13" s="4">
        <f>'pdf DetailxSch Pos'!W13*'pdf DetailxSch Pos'!W$124</f>
        <v>0</v>
      </c>
      <c r="X13" s="4">
        <f>'pdf DetailxSch Pos'!X13*'pdf DetailxSch Pos'!X$124</f>
        <v>0</v>
      </c>
      <c r="Y13" s="4">
        <f>'pdf DetailxSch Pos'!Y13*'pdf DetailxSch Pos'!Y$124</f>
        <v>0</v>
      </c>
      <c r="Z13" s="4">
        <f>'pdf DetailxSch Pos'!Z13*'pdf DetailxSch Pos'!Z$124</f>
        <v>0</v>
      </c>
      <c r="AA13" s="4">
        <f>'pdf DetailxSch Pos'!AA13*'pdf DetailxSch Pos'!AA$124</f>
        <v>0</v>
      </c>
      <c r="AB13" s="4">
        <f>'pdf DetailxSch Pos'!AB13*'pdf DetailxSch Pos'!AB$124</f>
        <v>0</v>
      </c>
      <c r="AC13" s="4">
        <f>'pdf DetailxSch Pos'!AC13*'pdf DetailxSch Pos'!AC$124</f>
        <v>0</v>
      </c>
      <c r="AD13" s="4">
        <f>'pdf DetailxSch Pos'!AD13*'pdf DetailxSch Pos'!AD$124</f>
        <v>2639212.2423936813</v>
      </c>
      <c r="AE13" s="4">
        <f>'pdf DetailxSch Pos'!AE13*'pdf DetailxSch Pos'!AE$124</f>
        <v>0</v>
      </c>
      <c r="AF13" s="4">
        <f>'pdf DetailxSch Pos'!AF13*'pdf DetailxSch Pos'!AF$124</f>
        <v>110891.27068881014</v>
      </c>
      <c r="AG13" s="4">
        <f>'pdf DetailxSch Pos'!AG13*'pdf DetailxSch Pos'!AG$124</f>
        <v>110891.27068881014</v>
      </c>
      <c r="AH13" s="4">
        <f>'pdf DetailxSch Pos'!AH13*'pdf DetailxSch Pos'!AH$124</f>
        <v>110891.27068881014</v>
      </c>
      <c r="AI13" s="4">
        <f>'pdf DetailxSch Pos'!AI13*'pdf DetailxSch Pos'!AI$124</f>
        <v>0</v>
      </c>
      <c r="AJ13" s="4">
        <f>'pdf DetailxSch Pos'!AJ13*'pdf DetailxSch Pos'!AJ$124</f>
        <v>0</v>
      </c>
      <c r="AK13" s="4">
        <f>'pdf DetailxSch Pos'!AK13*'pdf DetailxSch Pos'!AK$124</f>
        <v>0</v>
      </c>
      <c r="AL13" s="4">
        <f>'pdf DetailxSch Pos'!AL13*'pdf DetailxSch Pos'!AL$124</f>
        <v>0</v>
      </c>
      <c r="AM13" s="4">
        <f>'pdf DetailxSch Pos'!AM13*'pdf DetailxSch Pos'!AM$124</f>
        <v>35485.206620419245</v>
      </c>
      <c r="AN13" s="4">
        <f>'pdf DetailxSch Pos'!AN13*'pdf DetailxSch Pos'!AN$124</f>
        <v>0</v>
      </c>
      <c r="AO13" s="4">
        <f>'pdf DetailxSch Pos'!AO13*'pdf DetailxSch Pos'!AO$124</f>
        <v>0</v>
      </c>
      <c r="AP13" s="4">
        <f>'pdf DetailxSch Pos'!AP13*'pdf DetailxSch Pos'!AP$124</f>
        <v>0</v>
      </c>
      <c r="AQ13" s="4">
        <f>'pdf DetailxSch Pos'!AQ13*'pdf DetailxSch Pos'!AQ$124</f>
        <v>0</v>
      </c>
      <c r="AR13" s="4">
        <f>'pdf DetailxSch Pos'!AR13*'pdf DetailxSch Pos'!AR$124</f>
        <v>0</v>
      </c>
      <c r="AS13" s="4">
        <f>'pdf DetailxSch Pos'!AS13*'pdf DetailxSch Pos'!AS$124</f>
        <v>0</v>
      </c>
      <c r="AT13" s="4">
        <f>'pdf DetailxSch Pos'!AT13*'pdf DetailxSch Pos'!AT$125</f>
        <v>0</v>
      </c>
      <c r="AU13" s="4">
        <f>'pdf DetailxSch Pos'!AU13*'pdf DetailxSch Pos'!AU$125</f>
        <v>0</v>
      </c>
      <c r="AV13" s="4">
        <f>'pdf DetailxSch Pos'!AV13*'pdf DetailxSch Pos'!AV$125</f>
        <v>79924.137931034464</v>
      </c>
      <c r="AW13" s="4">
        <f>'pdf DetailxSch Pos'!AW13*'pdf DetailxSch Pos'!AW$125</f>
        <v>1291.6256157635464</v>
      </c>
      <c r="AX13" s="4">
        <f>'pdf DetailxSch Pos'!AX13*'pdf DetailxSch Pos'!AX$125</f>
        <v>0</v>
      </c>
      <c r="AY13" s="4">
        <f>'pdf DetailxSch Pos'!AY13*'pdf DetailxSch Pos'!AY$124</f>
        <v>114084.97559574516</v>
      </c>
      <c r="AZ13" s="4">
        <f>'pdf DetailxSch Pos'!AZ13*'pdf DetailxSch Pos'!AZ$124</f>
        <v>0</v>
      </c>
      <c r="BA13" s="4">
        <f>'pdf DetailxSch Pos'!BA13*'pdf DetailxSch Pos'!BA$124</f>
        <v>0</v>
      </c>
      <c r="BB13" s="4">
        <f>'pdf DetailxSch Pos'!BB13*'pdf DetailxSch Pos'!BB$124</f>
        <v>0</v>
      </c>
      <c r="BC13" s="4">
        <f>'pdf DetailxSch Pos'!BC13*'pdf DetailxSch Pos'!BC$124</f>
        <v>0</v>
      </c>
      <c r="BD13" s="4">
        <f>'pdf DetailxSch Pos'!BD13*'pdf DetailxSch Pos'!BD$124</f>
        <v>0</v>
      </c>
      <c r="BE13" s="4">
        <f>'pdf DetailxSch Pos'!BE13*'pdf DetailxSch Pos'!BE$124</f>
        <v>0</v>
      </c>
      <c r="BF13" s="4">
        <f>'pdf DetailxSch Pos'!BF13*'pdf DetailxSch Pos'!BF$125</f>
        <v>0</v>
      </c>
      <c r="BG13" s="4">
        <f>'pdf DetailxSch Pos'!BG13*'pdf DetailxSch Pos'!BG$125</f>
        <v>0</v>
      </c>
      <c r="BH13" s="4">
        <f>'pdf DetailxSch Pos'!BH13*'pdf DetailxSch Pos'!BH$125</f>
        <v>0</v>
      </c>
      <c r="BI13" s="4">
        <f>'pdf DetailxSch Pos'!BI13*'pdf DetailxSch Pos'!BI$125</f>
        <v>0</v>
      </c>
      <c r="BJ13" s="4">
        <f>'pdf DetailxSch Pos'!BJ13*'pdf DetailxSch Pos'!BJ$124</f>
        <v>0</v>
      </c>
      <c r="BK13" s="4">
        <f>'pdf DetailxSch Pos'!BK13*'pdf DetailxSch Pos'!BK$124</f>
        <v>0</v>
      </c>
      <c r="BL13" s="4">
        <f>'pdf DetailxSch Pos'!BL13*'pdf DetailxSch Pos'!BL$124</f>
        <v>0</v>
      </c>
      <c r="BM13" s="4">
        <f>'pdf DetailxSch Pos'!BM13*'pdf DetailxSch Pos'!BM$124</f>
        <v>0</v>
      </c>
      <c r="BN13" s="4">
        <f>'pdf DetailxSch Pos'!BN13*'pdf DetailxSch Pos'!BN$124</f>
        <v>0</v>
      </c>
      <c r="BO13" s="4">
        <f>'pdf DetailxSch Pos'!BO13*'pdf DetailxSch Pos'!BO$124</f>
        <v>0</v>
      </c>
      <c r="BP13" s="4">
        <f>'pdf DetailxSch Pos'!BP13*'pdf DetailxSch Pos'!BP$124</f>
        <v>0</v>
      </c>
      <c r="BQ13" s="4">
        <f>'pdf DetailxSch Pos'!BQ13*'pdf DetailxSch Pos'!BQ$124</f>
        <v>0</v>
      </c>
      <c r="BR13" s="4">
        <f>'pdf DetailxSch Pos'!BR13*'pdf DetailxSch Pos'!BR$125</f>
        <v>0</v>
      </c>
      <c r="BS13" s="4">
        <f>'pdf DetailxSch Pos'!BS13*'pdf DetailxSch Pos'!BS$125</f>
        <v>0</v>
      </c>
      <c r="BT13" s="4">
        <f>'pdf DetailxSch Pos'!BT13*'pdf DetailxSch Pos'!BT$125</f>
        <v>165285.71428571423</v>
      </c>
      <c r="BU13" s="4">
        <f>'pdf DetailxSch Pos'!BU13*'pdf DetailxSch Pos'!BU$125</f>
        <v>0</v>
      </c>
      <c r="BV13" s="4">
        <f>'pdf DetailxSch Pos'!BV13*'pdf DetailxSch Pos'!BV$124</f>
        <v>114084.97559574516</v>
      </c>
      <c r="BW13" s="4">
        <f>'pdf DetailxSch Pos'!BW13*'pdf DetailxSch Pos'!BW$125</f>
        <v>0</v>
      </c>
      <c r="BX13" s="4">
        <f>'pdf DetailxSch Pos'!BX13*'pdf DetailxSch Pos'!BX$125</f>
        <v>0</v>
      </c>
      <c r="BY13" s="4">
        <f>'pdf DetailxSch Pos'!BY13*'pdf DetailxSch Pos'!BY$125</f>
        <v>16201.970443349748</v>
      </c>
      <c r="BZ13" s="4">
        <f>'pdf DetailxSch Pos'!BZ13*'pdf DetailxSch Pos'!BZ$125</f>
        <v>8453.2019704433478</v>
      </c>
      <c r="CA13" s="4">
        <f>'pdf DetailxSch Pos'!CA13*'pdf DetailxSch Pos'!CA$125</f>
        <v>8453.2019704433478</v>
      </c>
      <c r="CB13" s="4">
        <f>'pdf DetailxSch Pos'!CB13*'pdf DetailxSch Pos'!CB$125</f>
        <v>19442.364532019699</v>
      </c>
      <c r="CC13" s="4">
        <f>'pdf DetailxSch Pos'!CC13*'pdf DetailxSch Pos'!CC$125</f>
        <v>11270.935960591129</v>
      </c>
      <c r="CD13" s="4">
        <f>'pdf DetailxSch Pos'!CD13*'pdf DetailxSch Pos'!CD$124</f>
        <v>0</v>
      </c>
      <c r="CE13" s="4">
        <f>'pdf DetailxSch Pos'!CE13*'pdf DetailxSch Pos'!CE$124</f>
        <v>0</v>
      </c>
      <c r="CF13" s="4">
        <f>'pdf DetailxSch Pos'!CF13*'pdf DetailxSch Pos'!CF$125</f>
        <v>0</v>
      </c>
      <c r="CG13" s="4">
        <f>'pdf DetailxSch Pos'!CG13*'pdf DetailxSch Pos'!CG$125</f>
        <v>0</v>
      </c>
      <c r="CH13" s="4">
        <f>'pdf DetailxSch Pos'!CH13*'pdf DetailxSch Pos'!CH$124</f>
        <v>0</v>
      </c>
      <c r="CI13" s="4">
        <f>'pdf DetailxSch Pos'!CI13*'pdf DetailxSch Pos'!CI$124</f>
        <v>0</v>
      </c>
      <c r="CJ13" s="4">
        <f>'pdf DetailxSch Pos'!CJ13*'pdf DetailxSch Pos'!CJ$125</f>
        <v>0</v>
      </c>
      <c r="CK13" s="4">
        <f>'pdf DetailxSch Pos'!CK13*'pdf DetailxSch Pos'!CK$125</f>
        <v>0</v>
      </c>
      <c r="CL13" s="4">
        <f>'pdf DetailxSch Pos'!CL13*'pdf DetailxSch Pos'!CL$125</f>
        <v>56354.679802955645</v>
      </c>
      <c r="CM13" s="4">
        <f>'pdf DetailxSch Pos'!CM13*'pdf DetailxSch Pos'!CM$125</f>
        <v>80422.660098522145</v>
      </c>
      <c r="CN13" s="4">
        <f>'pdf DetailxSch Pos'!CN13*'pdf DetailxSch Pos'!CN$125</f>
        <v>11683.743842364529</v>
      </c>
      <c r="CO13" s="4">
        <f>'pdf DetailxSch Pos'!CO13*'pdf DetailxSch Pos'!CO$125</f>
        <v>0</v>
      </c>
      <c r="CP13" s="4">
        <f>'pdf DetailxSch Pos'!CP13*'pdf DetailxSch Pos'!CP$125</f>
        <v>680275.86206896533</v>
      </c>
      <c r="CQ13" s="4">
        <f>'pdf DetailxSch Pos'!CQ13*'pdf DetailxSch Pos'!CQ$125</f>
        <v>0</v>
      </c>
      <c r="CR13" s="4">
        <f>'pdf DetailxSch Pos'!CR13*'pdf DetailxSch Pos'!CR$125</f>
        <v>33625.61576354679</v>
      </c>
      <c r="CS13" s="4">
        <f>'pdf DetailxSch Pos'!CS13*'pdf DetailxSch Pos'!CS$124</f>
        <v>0</v>
      </c>
      <c r="CT13" s="4">
        <f>'pdf DetailxSch Pos'!CT13*'pdf DetailxSch Pos'!CT$125</f>
        <v>172.41379310344823</v>
      </c>
      <c r="CU13" s="4">
        <f>'pdf DetailxSch Pos'!CU13*'pdf DetailxSch Pos'!CU$125</f>
        <v>0</v>
      </c>
      <c r="CV13" s="4">
        <f>'pdf DetailxSch Pos'!CV13*'pdf DetailxSch Pos'!CV$125</f>
        <v>0</v>
      </c>
      <c r="CW13" s="4">
        <f>'pdf DetailxSch Pos'!CW13*'pdf DetailxSch Pos'!CW$125</f>
        <v>0</v>
      </c>
      <c r="CY13" s="4">
        <f>'pdf DetailxSch Pos'!CY13*'pdf DetailxSch Pos'!CY$125</f>
        <v>0</v>
      </c>
      <c r="CZ13" s="4">
        <f>'pdf DetailxSch Pos'!CZ13*'pdf DetailxSch Pos'!CZ$125</f>
        <v>0</v>
      </c>
      <c r="DA13" s="4">
        <f>'pdf DetailxSch Pos'!DA13*'pdf DetailxSch Pos'!DA$125</f>
        <v>0</v>
      </c>
      <c r="DB13" s="4">
        <f>'pdf DetailxSch Pos'!DB13*'pdf DetailxSch Pos'!DB$125</f>
        <v>0</v>
      </c>
      <c r="DC13" s="4">
        <f>'pdf DetailxSch Pos'!DC13*'pdf DetailxSch Pos'!DC$125</f>
        <v>0</v>
      </c>
      <c r="DD13" s="4">
        <f>'pdf DetailxSch $$'!DE13</f>
        <v>-197</v>
      </c>
      <c r="DE13" s="4">
        <f t="shared" si="0"/>
        <v>6142145.2487051133</v>
      </c>
      <c r="DF13" s="4">
        <f t="shared" si="1"/>
        <v>6141948.2487051133</v>
      </c>
      <c r="DG13" s="4">
        <f>'pdf DetailxSch $$'!DG13</f>
        <v>6260604</v>
      </c>
      <c r="DH13" s="4">
        <f t="shared" si="2"/>
        <v>118655.75129488669</v>
      </c>
      <c r="DI13" s="44">
        <f t="shared" si="3"/>
        <v>-1.9318910953035544E-2</v>
      </c>
    </row>
    <row r="14" spans="1:113" x14ac:dyDescent="0.2">
      <c r="A14" s="7">
        <v>291</v>
      </c>
      <c r="B14" t="s">
        <v>23</v>
      </c>
      <c r="C14" t="s">
        <v>351</v>
      </c>
      <c r="D14">
        <v>8</v>
      </c>
      <c r="E14" s="10">
        <v>434</v>
      </c>
      <c r="F14" s="9">
        <v>0.69799999999999995</v>
      </c>
      <c r="G14">
        <v>303</v>
      </c>
      <c r="H14" s="4">
        <f>'pdf DetailxSch Pos'!H14*'pdf DetailxSch Pos'!H$124</f>
        <v>191050.75104188372</v>
      </c>
      <c r="I14" s="4">
        <f>'pdf DetailxSch Pos'!I14*'pdf DetailxSch Pos'!I$124</f>
        <v>110891.27068881014</v>
      </c>
      <c r="J14" s="4">
        <f>'pdf DetailxSch Pos'!J14*'pdf DetailxSch Pos'!J$124</f>
        <v>168206.22413832045</v>
      </c>
      <c r="K14" s="4">
        <f>'pdf DetailxSch Pos'!K14*'pdf DetailxSch Pos'!K$124</f>
        <v>0</v>
      </c>
      <c r="L14" s="4">
        <f>'pdf DetailxSch Pos'!L14*'pdf DetailxSch Pos'!L$124</f>
        <v>0</v>
      </c>
      <c r="M14" s="4">
        <f>'pdf DetailxSch Pos'!M14*'pdf DetailxSch Pos'!M$124</f>
        <v>89505.059196611037</v>
      </c>
      <c r="N14" s="4">
        <f>'pdf DetailxSch Pos'!N14*'pdf DetailxSch Pos'!N$124</f>
        <v>59866.796146808359</v>
      </c>
      <c r="O14" s="4">
        <f>'pdf DetailxSch Pos'!O14*'pdf DetailxSch Pos'!O$124</f>
        <v>49314.313266129648</v>
      </c>
      <c r="P14" s="4">
        <f>'pdf DetailxSch Pos'!P14*'pdf DetailxSch Pos'!P$124</f>
        <v>0</v>
      </c>
      <c r="Q14" s="4">
        <f>'pdf DetailxSch Pos'!Q14*'pdf DetailxSch Pos'!Q$124</f>
        <v>0</v>
      </c>
      <c r="R14" s="4">
        <f>'pdf DetailxSch Pos'!R14*'pdf DetailxSch Pos'!R$124</f>
        <v>0</v>
      </c>
      <c r="S14" s="4">
        <f>'pdf DetailxSch Pos'!S14*'pdf DetailxSch Pos'!S$124</f>
        <v>77625.750694703253</v>
      </c>
      <c r="T14" s="4">
        <f>'pdf DetailxSch Pos'!T14*'pdf DetailxSch Pos'!T$124</f>
        <v>60676.224767295193</v>
      </c>
      <c r="U14" s="4">
        <f>'pdf DetailxSch Pos'!U14*'pdf DetailxSch Pos'!U$124</f>
        <v>99432.634749854755</v>
      </c>
      <c r="V14" s="4">
        <f>'pdf DetailxSch Pos'!V14*'pdf DetailxSch Pos'!V$124</f>
        <v>110891.27068881014</v>
      </c>
      <c r="W14" s="4">
        <f>'pdf DetailxSch Pos'!W14*'pdf DetailxSch Pos'!W$124</f>
        <v>499010.71809964563</v>
      </c>
      <c r="X14" s="4">
        <f>'pdf DetailxSch Pos'!X14*'pdf DetailxSch Pos'!X$124</f>
        <v>0</v>
      </c>
      <c r="Y14" s="4">
        <f>'pdf DetailxSch Pos'!Y14*'pdf DetailxSch Pos'!Y$124</f>
        <v>332673.8120664304</v>
      </c>
      <c r="Z14" s="4">
        <f>'pdf DetailxSch Pos'!Z14*'pdf DetailxSch Pos'!Z$124</f>
        <v>0</v>
      </c>
      <c r="AA14" s="4">
        <f>'pdf DetailxSch Pos'!AA14*'pdf DetailxSch Pos'!AA$124</f>
        <v>332673.8120664304</v>
      </c>
      <c r="AB14" s="4">
        <f>'pdf DetailxSch Pos'!AB14*'pdf DetailxSch Pos'!AB$124</f>
        <v>200466.94616738829</v>
      </c>
      <c r="AC14" s="4">
        <f>'pdf DetailxSch Pos'!AC14*'pdf DetailxSch Pos'!AC$124</f>
        <v>100233.47308369415</v>
      </c>
      <c r="AD14" s="4">
        <f>'pdf DetailxSch Pos'!AD14*'pdf DetailxSch Pos'!AD$124</f>
        <v>1885151.6017097724</v>
      </c>
      <c r="AE14" s="4">
        <f>'pdf DetailxSch Pos'!AE14*'pdf DetailxSch Pos'!AE$124</f>
        <v>0</v>
      </c>
      <c r="AF14" s="4">
        <f>'pdf DetailxSch Pos'!AF14*'pdf DetailxSch Pos'!AF$124</f>
        <v>110891.27068881014</v>
      </c>
      <c r="AG14" s="4">
        <f>'pdf DetailxSch Pos'!AG14*'pdf DetailxSch Pos'!AG$124</f>
        <v>221782.54137762028</v>
      </c>
      <c r="AH14" s="4">
        <f>'pdf DetailxSch Pos'!AH14*'pdf DetailxSch Pos'!AH$124</f>
        <v>665347.6241328608</v>
      </c>
      <c r="AI14" s="4">
        <f>'pdf DetailxSch Pos'!AI14*'pdf DetailxSch Pos'!AI$124</f>
        <v>200466.94616738829</v>
      </c>
      <c r="AJ14" s="4">
        <f>'pdf DetailxSch Pos'!AJ14*'pdf DetailxSch Pos'!AJ$124</f>
        <v>0</v>
      </c>
      <c r="AK14" s="4">
        <f>'pdf DetailxSch Pos'!AK14*'pdf DetailxSch Pos'!AK$124</f>
        <v>0</v>
      </c>
      <c r="AL14" s="4">
        <f>'pdf DetailxSch Pos'!AL14*'pdf DetailxSch Pos'!AL$124</f>
        <v>0</v>
      </c>
      <c r="AM14" s="4">
        <f>'pdf DetailxSch Pos'!AM14*'pdf DetailxSch Pos'!AM$124</f>
        <v>9980.214361992912</v>
      </c>
      <c r="AN14" s="4">
        <f>'pdf DetailxSch Pos'!AN14*'pdf DetailxSch Pos'!AN$124</f>
        <v>0</v>
      </c>
      <c r="AO14" s="4">
        <f>'pdf DetailxSch Pos'!AO14*'pdf DetailxSch Pos'!AO$124</f>
        <v>0</v>
      </c>
      <c r="AP14" s="4">
        <f>'pdf DetailxSch Pos'!AP14*'pdf DetailxSch Pos'!AP$124</f>
        <v>0</v>
      </c>
      <c r="AQ14" s="4">
        <f>'pdf DetailxSch Pos'!AQ14*'pdf DetailxSch Pos'!AQ$124</f>
        <v>35800</v>
      </c>
      <c r="AR14" s="4">
        <f>'pdf DetailxSch Pos'!AR14*'pdf DetailxSch Pos'!AR$124</f>
        <v>35800</v>
      </c>
      <c r="AS14" s="4">
        <f>'pdf DetailxSch Pos'!AS14*'pdf DetailxSch Pos'!AS$124</f>
        <v>10740</v>
      </c>
      <c r="AT14" s="4">
        <f>'pdf DetailxSch Pos'!AT14*'pdf DetailxSch Pos'!AT$125</f>
        <v>0</v>
      </c>
      <c r="AU14" s="4">
        <f>'pdf DetailxSch Pos'!AU14*'pdf DetailxSch Pos'!AU$125</f>
        <v>0</v>
      </c>
      <c r="AV14" s="4">
        <f>'pdf DetailxSch Pos'!AV14*'pdf DetailxSch Pos'!AV$125</f>
        <v>190799.99999999994</v>
      </c>
      <c r="AW14" s="4">
        <f>'pdf DetailxSch Pos'!AW14*'pdf DetailxSch Pos'!AW$125</f>
        <v>3082.758620689654</v>
      </c>
      <c r="AX14" s="4">
        <f>'pdf DetailxSch Pos'!AX14*'pdf DetailxSch Pos'!AX$125</f>
        <v>0</v>
      </c>
      <c r="AY14" s="4">
        <f>'pdf DetailxSch Pos'!AY14*'pdf DetailxSch Pos'!AY$124</f>
        <v>0</v>
      </c>
      <c r="AZ14" s="4">
        <f>'pdf DetailxSch Pos'!AZ14*'pdf DetailxSch Pos'!AZ$124</f>
        <v>0</v>
      </c>
      <c r="BA14" s="4">
        <f>'pdf DetailxSch Pos'!BA14*'pdf DetailxSch Pos'!BA$124</f>
        <v>0</v>
      </c>
      <c r="BB14" s="4">
        <f>'pdf DetailxSch Pos'!BB14*'pdf DetailxSch Pos'!BB$124</f>
        <v>0</v>
      </c>
      <c r="BC14" s="4">
        <f>'pdf DetailxSch Pos'!BC14*'pdf DetailxSch Pos'!BC$124</f>
        <v>0</v>
      </c>
      <c r="BD14" s="4">
        <f>'pdf DetailxSch Pos'!BD14*'pdf DetailxSch Pos'!BD$124</f>
        <v>0</v>
      </c>
      <c r="BE14" s="4">
        <f>'pdf DetailxSch Pos'!BE14*'pdf DetailxSch Pos'!BE$124</f>
        <v>0</v>
      </c>
      <c r="BF14" s="4">
        <f>'pdf DetailxSch Pos'!BF14*'pdf DetailxSch Pos'!BF$125</f>
        <v>0</v>
      </c>
      <c r="BG14" s="4">
        <f>'pdf DetailxSch Pos'!BG14*'pdf DetailxSch Pos'!BG$125</f>
        <v>0</v>
      </c>
      <c r="BH14" s="4">
        <f>'pdf DetailxSch Pos'!BH14*'pdf DetailxSch Pos'!BH$125</f>
        <v>0</v>
      </c>
      <c r="BI14" s="4">
        <f>'pdf DetailxSch Pos'!BI14*'pdf DetailxSch Pos'!BI$125</f>
        <v>0</v>
      </c>
      <c r="BJ14" s="4">
        <f>'pdf DetailxSch Pos'!BJ14*'pdf DetailxSch Pos'!BJ$124</f>
        <v>0</v>
      </c>
      <c r="BK14" s="4">
        <f>'pdf DetailxSch Pos'!BK14*'pdf DetailxSch Pos'!BK$124</f>
        <v>0</v>
      </c>
      <c r="BL14" s="4">
        <f>'pdf DetailxSch Pos'!BL14*'pdf DetailxSch Pos'!BL$124</f>
        <v>0</v>
      </c>
      <c r="BM14" s="4">
        <f>'pdf DetailxSch Pos'!BM14*'pdf DetailxSch Pos'!BM$124</f>
        <v>0</v>
      </c>
      <c r="BN14" s="4">
        <f>'pdf DetailxSch Pos'!BN14*'pdf DetailxSch Pos'!BN$124</f>
        <v>0</v>
      </c>
      <c r="BO14" s="4">
        <f>'pdf DetailxSch Pos'!BO14*'pdf DetailxSch Pos'!BO$124</f>
        <v>0</v>
      </c>
      <c r="BP14" s="4">
        <f>'pdf DetailxSch Pos'!BP14*'pdf DetailxSch Pos'!BP$124</f>
        <v>0</v>
      </c>
      <c r="BQ14" s="4">
        <f>'pdf DetailxSch Pos'!BQ14*'pdf DetailxSch Pos'!BQ$124</f>
        <v>0</v>
      </c>
      <c r="BR14" s="4">
        <f>'pdf DetailxSch Pos'!BR14*'pdf DetailxSch Pos'!BR$125</f>
        <v>0</v>
      </c>
      <c r="BS14" s="4">
        <f>'pdf DetailxSch Pos'!BS14*'pdf DetailxSch Pos'!BS$125</f>
        <v>0</v>
      </c>
      <c r="BT14" s="4">
        <f>'pdf DetailxSch Pos'!BT14*'pdf DetailxSch Pos'!BT$125</f>
        <v>110191.13300492607</v>
      </c>
      <c r="BU14" s="4">
        <f>'pdf DetailxSch Pos'!BU14*'pdf DetailxSch Pos'!BU$125</f>
        <v>0</v>
      </c>
      <c r="BV14" s="4">
        <f>'pdf DetailxSch Pos'!BV14*'pdf DetailxSch Pos'!BV$124</f>
        <v>0</v>
      </c>
      <c r="BW14" s="4">
        <f>'pdf DetailxSch Pos'!BW14*'pdf DetailxSch Pos'!BW$125</f>
        <v>0</v>
      </c>
      <c r="BX14" s="4">
        <f>'pdf DetailxSch Pos'!BX14*'pdf DetailxSch Pos'!BX$125</f>
        <v>5966.5024630541857</v>
      </c>
      <c r="BY14" s="4">
        <f>'pdf DetailxSch Pos'!BY14*'pdf DetailxSch Pos'!BY$125</f>
        <v>2459.1133004926101</v>
      </c>
      <c r="BZ14" s="4">
        <f>'pdf DetailxSch Pos'!BZ14*'pdf DetailxSch Pos'!BZ$125</f>
        <v>2137.9310344827582</v>
      </c>
      <c r="CA14" s="4">
        <f>'pdf DetailxSch Pos'!CA14*'pdf DetailxSch Pos'!CA$125</f>
        <v>2137.9310344827582</v>
      </c>
      <c r="CB14" s="4">
        <f>'pdf DetailxSch Pos'!CB14*'pdf DetailxSch Pos'!CB$125</f>
        <v>2459.1133004926101</v>
      </c>
      <c r="CC14" s="4">
        <f>'pdf DetailxSch Pos'!CC14*'pdf DetailxSch Pos'!CC$125</f>
        <v>8551.7241379310326</v>
      </c>
      <c r="CD14" s="4">
        <f>'pdf DetailxSch Pos'!CD14*'pdf DetailxSch Pos'!CD$124</f>
        <v>0</v>
      </c>
      <c r="CE14" s="4">
        <f>'pdf DetailxSch Pos'!CE14*'pdf DetailxSch Pos'!CE$124</f>
        <v>0</v>
      </c>
      <c r="CF14" s="4">
        <f>'pdf DetailxSch Pos'!CF14*'pdf DetailxSch Pos'!CF$125</f>
        <v>0</v>
      </c>
      <c r="CG14" s="4">
        <f>'pdf DetailxSch Pos'!CG14*'pdf DetailxSch Pos'!CG$125</f>
        <v>0</v>
      </c>
      <c r="CH14" s="4">
        <f>'pdf DetailxSch Pos'!CH14*'pdf DetailxSch Pos'!CH$124</f>
        <v>0</v>
      </c>
      <c r="CI14" s="4">
        <f>'pdf DetailxSch Pos'!CI14*'pdf DetailxSch Pos'!CI$124</f>
        <v>0</v>
      </c>
      <c r="CJ14" s="4">
        <f>'pdf DetailxSch Pos'!CJ14*'pdf DetailxSch Pos'!CJ$125</f>
        <v>0</v>
      </c>
      <c r="CK14" s="4">
        <f>'pdf DetailxSch Pos'!CK14*'pdf DetailxSch Pos'!CK$125</f>
        <v>0</v>
      </c>
      <c r="CL14" s="4">
        <f>'pdf DetailxSch Pos'!CL14*'pdf DetailxSch Pos'!CL$125</f>
        <v>42758.620689655159</v>
      </c>
      <c r="CM14" s="4">
        <f>'pdf DetailxSch Pos'!CM14*'pdf DetailxSch Pos'!CM$125</f>
        <v>90857.142857142826</v>
      </c>
      <c r="CN14" s="4">
        <f>'pdf DetailxSch Pos'!CN14*'pdf DetailxSch Pos'!CN$125</f>
        <v>5718.2266009852201</v>
      </c>
      <c r="CO14" s="4">
        <f>'pdf DetailxSch Pos'!CO14*'pdf DetailxSch Pos'!CO$125</f>
        <v>0</v>
      </c>
      <c r="CP14" s="4">
        <f>'pdf DetailxSch Pos'!CP14*'pdf DetailxSch Pos'!CP$125</f>
        <v>0</v>
      </c>
      <c r="CQ14" s="4">
        <f>'pdf DetailxSch Pos'!CQ14*'pdf DetailxSch Pos'!CQ$125</f>
        <v>0</v>
      </c>
      <c r="CR14" s="4">
        <f>'pdf DetailxSch Pos'!CR14*'pdf DetailxSch Pos'!CR$125</f>
        <v>0</v>
      </c>
      <c r="CS14" s="4">
        <f>'pdf DetailxSch Pos'!CS14*'pdf DetailxSch Pos'!CS$124</f>
        <v>0</v>
      </c>
      <c r="CT14" s="4">
        <f>'pdf DetailxSch Pos'!CT14*'pdf DetailxSch Pos'!CT$125</f>
        <v>28177.339901477822</v>
      </c>
      <c r="CU14" s="4">
        <f>'pdf DetailxSch Pos'!CU14*'pdf DetailxSch Pos'!CU$125</f>
        <v>0</v>
      </c>
      <c r="CV14" s="4">
        <f>'pdf DetailxSch Pos'!CV14*'pdf DetailxSch Pos'!CV$125</f>
        <v>0</v>
      </c>
      <c r="CW14" s="4">
        <f>'pdf DetailxSch Pos'!CW14*'pdf DetailxSch Pos'!CW$125</f>
        <v>110905.41871921178</v>
      </c>
      <c r="CY14" s="4">
        <f>'pdf DetailxSch Pos'!CY14*'pdf DetailxSch Pos'!CY$125</f>
        <v>0</v>
      </c>
      <c r="CZ14" s="4">
        <f>'pdf DetailxSch Pos'!CZ14*'pdf DetailxSch Pos'!CZ$125</f>
        <v>0</v>
      </c>
      <c r="DA14" s="4">
        <f>'pdf DetailxSch Pos'!DA14*'pdf DetailxSch Pos'!DA$125</f>
        <v>0</v>
      </c>
      <c r="DB14" s="4">
        <f>'pdf DetailxSch Pos'!DB14*'pdf DetailxSch Pos'!DB$125</f>
        <v>0</v>
      </c>
      <c r="DC14" s="4">
        <f>'pdf DetailxSch Pos'!DC14*'pdf DetailxSch Pos'!DC$125</f>
        <v>0</v>
      </c>
      <c r="DD14" s="4">
        <f>'pdf DetailxSch $$'!DE14</f>
        <v>112680</v>
      </c>
      <c r="DE14" s="4">
        <f t="shared" si="0"/>
        <v>6264682.2109662844</v>
      </c>
      <c r="DF14" s="4">
        <f t="shared" si="1"/>
        <v>6377362.2109662844</v>
      </c>
      <c r="DG14" s="4">
        <f>'pdf DetailxSch $$'!DG14</f>
        <v>6534018</v>
      </c>
      <c r="DH14" s="4">
        <f t="shared" si="2"/>
        <v>156655.78903371561</v>
      </c>
      <c r="DI14" s="44">
        <f t="shared" si="3"/>
        <v>-2.4564354956087629E-2</v>
      </c>
    </row>
    <row r="15" spans="1:113" x14ac:dyDescent="0.2">
      <c r="A15" s="7">
        <v>212</v>
      </c>
      <c r="B15" t="s">
        <v>26</v>
      </c>
      <c r="C15" t="s">
        <v>351</v>
      </c>
      <c r="D15">
        <v>6</v>
      </c>
      <c r="E15" s="10">
        <v>446</v>
      </c>
      <c r="F15" s="9">
        <v>5.8000000000000003E-2</v>
      </c>
      <c r="G15">
        <v>26</v>
      </c>
      <c r="H15" s="4">
        <f>'pdf DetailxSch Pos'!H15*'pdf DetailxSch Pos'!H$124</f>
        <v>191050.75104188372</v>
      </c>
      <c r="I15" s="4">
        <f>'pdf DetailxSch Pos'!I15*'pdf DetailxSch Pos'!I$124</f>
        <v>110891.27068881014</v>
      </c>
      <c r="J15" s="4">
        <f>'pdf DetailxSch Pos'!J15*'pdf DetailxSch Pos'!J$124</f>
        <v>168206.22413832045</v>
      </c>
      <c r="K15" s="4">
        <f>'pdf DetailxSch Pos'!K15*'pdf DetailxSch Pos'!K$124</f>
        <v>0</v>
      </c>
      <c r="L15" s="4">
        <f>'pdf DetailxSch Pos'!L15*'pdf DetailxSch Pos'!L$124</f>
        <v>0</v>
      </c>
      <c r="M15" s="4">
        <f>'pdf DetailxSch Pos'!M15*'pdf DetailxSch Pos'!M$124</f>
        <v>89505.059196611037</v>
      </c>
      <c r="N15" s="4">
        <f>'pdf DetailxSch Pos'!N15*'pdf DetailxSch Pos'!N$124</f>
        <v>59866.796146808359</v>
      </c>
      <c r="O15" s="4">
        <f>'pdf DetailxSch Pos'!O15*'pdf DetailxSch Pos'!O$124</f>
        <v>49314.313266129648</v>
      </c>
      <c r="P15" s="4">
        <f>'pdf DetailxSch Pos'!P15*'pdf DetailxSch Pos'!P$124</f>
        <v>0</v>
      </c>
      <c r="Q15" s="4">
        <f>'pdf DetailxSch Pos'!Q15*'pdf DetailxSch Pos'!Q$124</f>
        <v>0</v>
      </c>
      <c r="R15" s="4">
        <f>'pdf DetailxSch Pos'!R15*'pdf DetailxSch Pos'!R$124</f>
        <v>0</v>
      </c>
      <c r="S15" s="4">
        <f>'pdf DetailxSch Pos'!S15*'pdf DetailxSch Pos'!S$124</f>
        <v>77625.750694703253</v>
      </c>
      <c r="T15" s="4">
        <f>'pdf DetailxSch Pos'!T15*'pdf DetailxSch Pos'!T$124</f>
        <v>60676.224767295193</v>
      </c>
      <c r="U15" s="4">
        <f>'pdf DetailxSch Pos'!U15*'pdf DetailxSch Pos'!U$124</f>
        <v>99432.634749854755</v>
      </c>
      <c r="V15" s="4">
        <f>'pdf DetailxSch Pos'!V15*'pdf DetailxSch Pos'!V$124</f>
        <v>110891.27068881014</v>
      </c>
      <c r="W15" s="4">
        <f>'pdf DetailxSch Pos'!W15*'pdf DetailxSch Pos'!W$124</f>
        <v>499010.71809964563</v>
      </c>
      <c r="X15" s="4">
        <f>'pdf DetailxSch Pos'!X15*'pdf DetailxSch Pos'!X$124</f>
        <v>0</v>
      </c>
      <c r="Y15" s="4">
        <f>'pdf DetailxSch Pos'!Y15*'pdf DetailxSch Pos'!Y$124</f>
        <v>0</v>
      </c>
      <c r="Z15" s="4">
        <f>'pdf DetailxSch Pos'!Z15*'pdf DetailxSch Pos'!Z$124</f>
        <v>443565.08275524055</v>
      </c>
      <c r="AA15" s="4">
        <f>'pdf DetailxSch Pos'!AA15*'pdf DetailxSch Pos'!AA$124</f>
        <v>0</v>
      </c>
      <c r="AB15" s="4">
        <f>'pdf DetailxSch Pos'!AB15*'pdf DetailxSch Pos'!AB$124</f>
        <v>133644.63077825887</v>
      </c>
      <c r="AC15" s="4">
        <f>'pdf DetailxSch Pos'!AC15*'pdf DetailxSch Pos'!AC$124</f>
        <v>100233.47308369415</v>
      </c>
      <c r="AD15" s="4">
        <f>'pdf DetailxSch Pos'!AD15*'pdf DetailxSch Pos'!AD$124</f>
        <v>1996042.8723985825</v>
      </c>
      <c r="AE15" s="4">
        <f>'pdf DetailxSch Pos'!AE15*'pdf DetailxSch Pos'!AE$124</f>
        <v>0</v>
      </c>
      <c r="AF15" s="4">
        <f>'pdf DetailxSch Pos'!AF15*'pdf DetailxSch Pos'!AF$124</f>
        <v>110891.27068881014</v>
      </c>
      <c r="AG15" s="4">
        <f>'pdf DetailxSch Pos'!AG15*'pdf DetailxSch Pos'!AG$124</f>
        <v>110891.27068881014</v>
      </c>
      <c r="AH15" s="4">
        <f>'pdf DetailxSch Pos'!AH15*'pdf DetailxSch Pos'!AH$124</f>
        <v>443565.08275524055</v>
      </c>
      <c r="AI15" s="4">
        <f>'pdf DetailxSch Pos'!AI15*'pdf DetailxSch Pos'!AI$124</f>
        <v>0</v>
      </c>
      <c r="AJ15" s="4">
        <f>'pdf DetailxSch Pos'!AJ15*'pdf DetailxSch Pos'!AJ$124</f>
        <v>0</v>
      </c>
      <c r="AK15" s="4">
        <f>'pdf DetailxSch Pos'!AK15*'pdf DetailxSch Pos'!AK$124</f>
        <v>0</v>
      </c>
      <c r="AL15" s="4">
        <f>'pdf DetailxSch Pos'!AL15*'pdf DetailxSch Pos'!AL$124</f>
        <v>110891.27068881014</v>
      </c>
      <c r="AM15" s="4">
        <f>'pdf DetailxSch Pos'!AM15*'pdf DetailxSch Pos'!AM$124</f>
        <v>0</v>
      </c>
      <c r="AN15" s="4">
        <f>'pdf DetailxSch Pos'!AN15*'pdf DetailxSch Pos'!AN$124</f>
        <v>0</v>
      </c>
      <c r="AO15" s="4">
        <f>'pdf DetailxSch Pos'!AO15*'pdf DetailxSch Pos'!AO$124</f>
        <v>0</v>
      </c>
      <c r="AP15" s="4">
        <f>'pdf DetailxSch Pos'!AP15*'pdf DetailxSch Pos'!AP$124</f>
        <v>0</v>
      </c>
      <c r="AQ15" s="4">
        <f>'pdf DetailxSch Pos'!AQ15*'pdf DetailxSch Pos'!AQ$124</f>
        <v>0</v>
      </c>
      <c r="AR15" s="4">
        <f>'pdf DetailxSch Pos'!AR15*'pdf DetailxSch Pos'!AR$124</f>
        <v>0</v>
      </c>
      <c r="AS15" s="4">
        <f>'pdf DetailxSch Pos'!AS15*'pdf DetailxSch Pos'!AS$124</f>
        <v>0</v>
      </c>
      <c r="AT15" s="4">
        <f>'pdf DetailxSch Pos'!AT15*'pdf DetailxSch Pos'!AT$125</f>
        <v>0</v>
      </c>
      <c r="AU15" s="4">
        <f>'pdf DetailxSch Pos'!AU15*'pdf DetailxSch Pos'!AU$125</f>
        <v>0</v>
      </c>
      <c r="AV15" s="4">
        <f>'pdf DetailxSch Pos'!AV15*'pdf DetailxSch Pos'!AV$125</f>
        <v>0</v>
      </c>
      <c r="AW15" s="4">
        <f>'pdf DetailxSch Pos'!AW15*'pdf DetailxSch Pos'!AW$125</f>
        <v>0</v>
      </c>
      <c r="AX15" s="4">
        <f>'pdf DetailxSch Pos'!AX15*'pdf DetailxSch Pos'!AX$125</f>
        <v>10985.221674876844</v>
      </c>
      <c r="AY15" s="4">
        <f>'pdf DetailxSch Pos'!AY15*'pdf DetailxSch Pos'!AY$124</f>
        <v>0</v>
      </c>
      <c r="AZ15" s="4">
        <f>'pdf DetailxSch Pos'!AZ15*'pdf DetailxSch Pos'!AZ$124</f>
        <v>0</v>
      </c>
      <c r="BA15" s="4">
        <f>'pdf DetailxSch Pos'!BA15*'pdf DetailxSch Pos'!BA$124</f>
        <v>0</v>
      </c>
      <c r="BB15" s="4">
        <f>'pdf DetailxSch Pos'!BB15*'pdf DetailxSch Pos'!BB$124</f>
        <v>0</v>
      </c>
      <c r="BC15" s="4">
        <f>'pdf DetailxSch Pos'!BC15*'pdf DetailxSch Pos'!BC$124</f>
        <v>0</v>
      </c>
      <c r="BD15" s="4">
        <f>'pdf DetailxSch Pos'!BD15*'pdf DetailxSch Pos'!BD$124</f>
        <v>0</v>
      </c>
      <c r="BE15" s="4">
        <f>'pdf DetailxSch Pos'!BE15*'pdf DetailxSch Pos'!BE$124</f>
        <v>0</v>
      </c>
      <c r="BF15" s="4">
        <f>'pdf DetailxSch Pos'!BF15*'pdf DetailxSch Pos'!BF$125</f>
        <v>0</v>
      </c>
      <c r="BG15" s="4">
        <f>'pdf DetailxSch Pos'!BG15*'pdf DetailxSch Pos'!BG$125</f>
        <v>0</v>
      </c>
      <c r="BH15" s="4">
        <f>'pdf DetailxSch Pos'!BH15*'pdf DetailxSch Pos'!BH$125</f>
        <v>0</v>
      </c>
      <c r="BI15" s="4">
        <f>'pdf DetailxSch Pos'!BI15*'pdf DetailxSch Pos'!BI$125</f>
        <v>0</v>
      </c>
      <c r="BJ15" s="4">
        <f>'pdf DetailxSch Pos'!BJ15*'pdf DetailxSch Pos'!BJ$124</f>
        <v>0</v>
      </c>
      <c r="BK15" s="4">
        <f>'pdf DetailxSch Pos'!BK15*'pdf DetailxSch Pos'!BK$124</f>
        <v>0</v>
      </c>
      <c r="BL15" s="4">
        <f>'pdf DetailxSch Pos'!BL15*'pdf DetailxSch Pos'!BL$124</f>
        <v>0</v>
      </c>
      <c r="BM15" s="4">
        <f>'pdf DetailxSch Pos'!BM15*'pdf DetailxSch Pos'!BM$124</f>
        <v>0</v>
      </c>
      <c r="BN15" s="4">
        <f>'pdf DetailxSch Pos'!BN15*'pdf DetailxSch Pos'!BN$124</f>
        <v>0</v>
      </c>
      <c r="BO15" s="4">
        <f>'pdf DetailxSch Pos'!BO15*'pdf DetailxSch Pos'!BO$124</f>
        <v>0</v>
      </c>
      <c r="BP15" s="4">
        <f>'pdf DetailxSch Pos'!BP15*'pdf DetailxSch Pos'!BP$124</f>
        <v>0</v>
      </c>
      <c r="BQ15" s="4">
        <f>'pdf DetailxSch Pos'!BQ15*'pdf DetailxSch Pos'!BQ$124</f>
        <v>0</v>
      </c>
      <c r="BR15" s="4">
        <f>'pdf DetailxSch Pos'!BR15*'pdf DetailxSch Pos'!BR$125</f>
        <v>0</v>
      </c>
      <c r="BS15" s="4">
        <f>'pdf DetailxSch Pos'!BS15*'pdf DetailxSch Pos'!BS$125</f>
        <v>0</v>
      </c>
      <c r="BT15" s="4">
        <f>'pdf DetailxSch Pos'!BT15*'pdf DetailxSch Pos'!BT$125</f>
        <v>55095.566502463036</v>
      </c>
      <c r="BU15" s="4">
        <f>'pdf DetailxSch Pos'!BU15*'pdf DetailxSch Pos'!BU$125</f>
        <v>0</v>
      </c>
      <c r="BV15" s="4">
        <f>'pdf DetailxSch Pos'!BV15*'pdf DetailxSch Pos'!BV$124</f>
        <v>0</v>
      </c>
      <c r="BW15" s="4">
        <f>'pdf DetailxSch Pos'!BW15*'pdf DetailxSch Pos'!BW$125</f>
        <v>0</v>
      </c>
      <c r="BX15" s="4">
        <f>'pdf DetailxSch Pos'!BX15*'pdf DetailxSch Pos'!BX$125</f>
        <v>0</v>
      </c>
      <c r="BY15" s="4">
        <f>'pdf DetailxSch Pos'!BY15*'pdf DetailxSch Pos'!BY$125</f>
        <v>2527.0935960591123</v>
      </c>
      <c r="BZ15" s="4">
        <f>'pdf DetailxSch Pos'!BZ15*'pdf DetailxSch Pos'!BZ$125</f>
        <v>2197.0443349753687</v>
      </c>
      <c r="CA15" s="4">
        <f>'pdf DetailxSch Pos'!CA15*'pdf DetailxSch Pos'!CA$125</f>
        <v>2197.0443349753687</v>
      </c>
      <c r="CB15" s="4">
        <f>'pdf DetailxSch Pos'!CB15*'pdf DetailxSch Pos'!CB$125</f>
        <v>2527.0935960591123</v>
      </c>
      <c r="CC15" s="4">
        <f>'pdf DetailxSch Pos'!CC15*'pdf DetailxSch Pos'!CC$125</f>
        <v>8788.1773399014746</v>
      </c>
      <c r="CD15" s="4">
        <f>'pdf DetailxSch Pos'!CD15*'pdf DetailxSch Pos'!CD$124</f>
        <v>0</v>
      </c>
      <c r="CE15" s="4">
        <f>'pdf DetailxSch Pos'!CE15*'pdf DetailxSch Pos'!CE$124</f>
        <v>0</v>
      </c>
      <c r="CF15" s="4">
        <f>'pdf DetailxSch Pos'!CF15*'pdf DetailxSch Pos'!CF$125</f>
        <v>0</v>
      </c>
      <c r="CG15" s="4">
        <f>'pdf DetailxSch Pos'!CG15*'pdf DetailxSch Pos'!CG$125</f>
        <v>0</v>
      </c>
      <c r="CH15" s="4">
        <f>'pdf DetailxSch Pos'!CH15*'pdf DetailxSch Pos'!CH$124</f>
        <v>0</v>
      </c>
      <c r="CI15" s="4">
        <f>'pdf DetailxSch Pos'!CI15*'pdf DetailxSch Pos'!CI$124</f>
        <v>0</v>
      </c>
      <c r="CJ15" s="4">
        <f>'pdf DetailxSch Pos'!CJ15*'pdf DetailxSch Pos'!CJ$125</f>
        <v>0</v>
      </c>
      <c r="CK15" s="4">
        <f>'pdf DetailxSch Pos'!CK15*'pdf DetailxSch Pos'!CK$125</f>
        <v>0</v>
      </c>
      <c r="CL15" s="4">
        <f>'pdf DetailxSch Pos'!CL15*'pdf DetailxSch Pos'!CL$125</f>
        <v>43940.886699507377</v>
      </c>
      <c r="CM15" s="4">
        <f>'pdf DetailxSch Pos'!CM15*'pdf DetailxSch Pos'!CM$125</f>
        <v>80581.280788177319</v>
      </c>
      <c r="CN15" s="4">
        <f>'pdf DetailxSch Pos'!CN15*'pdf DetailxSch Pos'!CN$125</f>
        <v>5092.6108374384221</v>
      </c>
      <c r="CO15" s="4">
        <f>'pdf DetailxSch Pos'!CO15*'pdf DetailxSch Pos'!CO$125</f>
        <v>0</v>
      </c>
      <c r="CP15" s="4">
        <f>'pdf DetailxSch Pos'!CP15*'pdf DetailxSch Pos'!CP$125</f>
        <v>0</v>
      </c>
      <c r="CQ15" s="4">
        <f>'pdf DetailxSch Pos'!CQ15*'pdf DetailxSch Pos'!CQ$125</f>
        <v>0</v>
      </c>
      <c r="CR15" s="4">
        <f>'pdf DetailxSch Pos'!CR15*'pdf DetailxSch Pos'!CR$125</f>
        <v>0</v>
      </c>
      <c r="CS15" s="4">
        <f>'pdf DetailxSch Pos'!CS15*'pdf DetailxSch Pos'!CS$124</f>
        <v>0</v>
      </c>
      <c r="CT15" s="4">
        <f>'pdf DetailxSch Pos'!CT15*'pdf DetailxSch Pos'!CT$125</f>
        <v>2758.6206896551716</v>
      </c>
      <c r="CU15" s="4">
        <f>'pdf DetailxSch Pos'!CU15*'pdf DetailxSch Pos'!CU$125</f>
        <v>0</v>
      </c>
      <c r="CV15" s="4">
        <f>'pdf DetailxSch Pos'!CV15*'pdf DetailxSch Pos'!CV$125</f>
        <v>0</v>
      </c>
      <c r="CW15" s="4">
        <f>'pdf DetailxSch Pos'!CW15*'pdf DetailxSch Pos'!CW$125</f>
        <v>0</v>
      </c>
      <c r="CY15" s="4">
        <f>'pdf DetailxSch Pos'!CY15*'pdf DetailxSch Pos'!CY$125</f>
        <v>0</v>
      </c>
      <c r="CZ15" s="4">
        <f>'pdf DetailxSch Pos'!CZ15*'pdf DetailxSch Pos'!CZ$125</f>
        <v>0</v>
      </c>
      <c r="DA15" s="4">
        <f>'pdf DetailxSch Pos'!DA15*'pdf DetailxSch Pos'!DA$125</f>
        <v>0</v>
      </c>
      <c r="DB15" s="4">
        <f>'pdf DetailxSch Pos'!DB15*'pdf DetailxSch Pos'!DB$125</f>
        <v>0</v>
      </c>
      <c r="DC15" s="4">
        <f>'pdf DetailxSch Pos'!DC15*'pdf DetailxSch Pos'!DC$125</f>
        <v>0</v>
      </c>
      <c r="DD15" s="4">
        <f>'pdf DetailxSch $$'!DE15</f>
        <v>7</v>
      </c>
      <c r="DE15" s="4">
        <f t="shared" si="0"/>
        <v>5182886.6077104071</v>
      </c>
      <c r="DF15" s="4">
        <f t="shared" si="1"/>
        <v>5182893.6077104071</v>
      </c>
      <c r="DG15" s="4">
        <f>'pdf DetailxSch $$'!DG15</f>
        <v>5300048</v>
      </c>
      <c r="DH15" s="4">
        <f t="shared" si="2"/>
        <v>117154.39228959288</v>
      </c>
      <c r="DI15" s="44">
        <f t="shared" si="3"/>
        <v>-2.26040511646441E-2</v>
      </c>
    </row>
    <row r="16" spans="1:113" x14ac:dyDescent="0.2">
      <c r="A16" s="7">
        <v>213</v>
      </c>
      <c r="B16" t="s">
        <v>27</v>
      </c>
      <c r="C16" t="s">
        <v>354</v>
      </c>
      <c r="D16">
        <v>4</v>
      </c>
      <c r="E16" s="10">
        <v>568</v>
      </c>
      <c r="F16" s="9">
        <v>0.433</v>
      </c>
      <c r="G16">
        <v>246</v>
      </c>
      <c r="H16" s="4">
        <f>'pdf DetailxSch Pos'!H16*'pdf DetailxSch Pos'!H$124</f>
        <v>191050.75104188372</v>
      </c>
      <c r="I16" s="4">
        <f>'pdf DetailxSch Pos'!I16*'pdf DetailxSch Pos'!I$124</f>
        <v>110891.27068881014</v>
      </c>
      <c r="J16" s="4">
        <f>'pdf DetailxSch Pos'!J16*'pdf DetailxSch Pos'!J$124</f>
        <v>214080.64890331691</v>
      </c>
      <c r="K16" s="4">
        <f>'pdf DetailxSch Pos'!K16*'pdf DetailxSch Pos'!K$124</f>
        <v>0</v>
      </c>
      <c r="L16" s="4">
        <f>'pdf DetailxSch Pos'!L16*'pdf DetailxSch Pos'!L$124</f>
        <v>0</v>
      </c>
      <c r="M16" s="4">
        <f>'pdf DetailxSch Pos'!M16*'pdf DetailxSch Pos'!M$124</f>
        <v>89505.059196611037</v>
      </c>
      <c r="N16" s="4">
        <f>'pdf DetailxSch Pos'!N16*'pdf DetailxSch Pos'!N$124</f>
        <v>59866.796146808359</v>
      </c>
      <c r="O16" s="4">
        <f>'pdf DetailxSch Pos'!O16*'pdf DetailxSch Pos'!O$124</f>
        <v>62763.671429619535</v>
      </c>
      <c r="P16" s="4">
        <f>'pdf DetailxSch Pos'!P16*'pdf DetailxSch Pos'!P$124</f>
        <v>0</v>
      </c>
      <c r="Q16" s="4">
        <f>'pdf DetailxSch Pos'!Q16*'pdf DetailxSch Pos'!Q$124</f>
        <v>0</v>
      </c>
      <c r="R16" s="4">
        <f>'pdf DetailxSch Pos'!R16*'pdf DetailxSch Pos'!R$124</f>
        <v>0</v>
      </c>
      <c r="S16" s="4">
        <f>'pdf DetailxSch Pos'!S16*'pdf DetailxSch Pos'!S$124</f>
        <v>77625.750694703253</v>
      </c>
      <c r="T16" s="4">
        <f>'pdf DetailxSch Pos'!T16*'pdf DetailxSch Pos'!T$124</f>
        <v>60676.224767295193</v>
      </c>
      <c r="U16" s="4">
        <f>'pdf DetailxSch Pos'!U16*'pdf DetailxSch Pos'!U$124</f>
        <v>149148.95212478214</v>
      </c>
      <c r="V16" s="4">
        <f>'pdf DetailxSch Pos'!V16*'pdf DetailxSch Pos'!V$124</f>
        <v>110891.27068881014</v>
      </c>
      <c r="W16" s="4">
        <f>'pdf DetailxSch Pos'!W16*'pdf DetailxSch Pos'!W$124</f>
        <v>499010.71809964563</v>
      </c>
      <c r="X16" s="4">
        <f>'pdf DetailxSch Pos'!X16*'pdf DetailxSch Pos'!X$124</f>
        <v>110891.27068881014</v>
      </c>
      <c r="Y16" s="4">
        <f>'pdf DetailxSch Pos'!Y16*'pdf DetailxSch Pos'!Y$124</f>
        <v>332673.8120664304</v>
      </c>
      <c r="Z16" s="4">
        <f>'pdf DetailxSch Pos'!Z16*'pdf DetailxSch Pos'!Z$124</f>
        <v>0</v>
      </c>
      <c r="AA16" s="4">
        <f>'pdf DetailxSch Pos'!AA16*'pdf DetailxSch Pos'!AA$124</f>
        <v>332673.8120664304</v>
      </c>
      <c r="AB16" s="4">
        <f>'pdf DetailxSch Pos'!AB16*'pdf DetailxSch Pos'!AB$124</f>
        <v>200466.94616738829</v>
      </c>
      <c r="AC16" s="4">
        <f>'pdf DetailxSch Pos'!AC16*'pdf DetailxSch Pos'!AC$124</f>
        <v>133644.63077825887</v>
      </c>
      <c r="AD16" s="4">
        <f>'pdf DetailxSch Pos'!AD16*'pdf DetailxSch Pos'!AD$124</f>
        <v>2550499.2258426333</v>
      </c>
      <c r="AE16" s="4">
        <f>'pdf DetailxSch Pos'!AE16*'pdf DetailxSch Pos'!AE$124</f>
        <v>0</v>
      </c>
      <c r="AF16" s="4">
        <f>'pdf DetailxSch Pos'!AF16*'pdf DetailxSch Pos'!AF$124</f>
        <v>110891.27068881014</v>
      </c>
      <c r="AG16" s="4">
        <f>'pdf DetailxSch Pos'!AG16*'pdf DetailxSch Pos'!AG$124</f>
        <v>221782.54137762028</v>
      </c>
      <c r="AH16" s="4">
        <f>'pdf DetailxSch Pos'!AH16*'pdf DetailxSch Pos'!AH$124</f>
        <v>1330695.2482657216</v>
      </c>
      <c r="AI16" s="4">
        <f>'pdf DetailxSch Pos'!AI16*'pdf DetailxSch Pos'!AI$124</f>
        <v>200466.94616738829</v>
      </c>
      <c r="AJ16" s="4">
        <f>'pdf DetailxSch Pos'!AJ16*'pdf DetailxSch Pos'!AJ$124</f>
        <v>0</v>
      </c>
      <c r="AK16" s="4">
        <f>'pdf DetailxSch Pos'!AK16*'pdf DetailxSch Pos'!AK$124</f>
        <v>0</v>
      </c>
      <c r="AL16" s="4">
        <f>'pdf DetailxSch Pos'!AL16*'pdf DetailxSch Pos'!AL$124</f>
        <v>2439607.9551538229</v>
      </c>
      <c r="AM16" s="4">
        <f>'pdf DetailxSch Pos'!AM16*'pdf DetailxSch Pos'!AM$124</f>
        <v>0</v>
      </c>
      <c r="AN16" s="4">
        <f>'pdf DetailxSch Pos'!AN16*'pdf DetailxSch Pos'!AN$124</f>
        <v>33411.157694564718</v>
      </c>
      <c r="AO16" s="4">
        <f>'pdf DetailxSch Pos'!AO16*'pdf DetailxSch Pos'!AO$124</f>
        <v>443565.08275524055</v>
      </c>
      <c r="AP16" s="4">
        <f>'pdf DetailxSch Pos'!AP16*'pdf DetailxSch Pos'!AP$124</f>
        <v>0</v>
      </c>
      <c r="AQ16" s="4">
        <f>'pdf DetailxSch Pos'!AQ16*'pdf DetailxSch Pos'!AQ$124</f>
        <v>57280</v>
      </c>
      <c r="AR16" s="4">
        <f>'pdf DetailxSch Pos'!AR16*'pdf DetailxSch Pos'!AR$124</f>
        <v>57280</v>
      </c>
      <c r="AS16" s="4">
        <f>'pdf DetailxSch Pos'!AS16*'pdf DetailxSch Pos'!AS$124</f>
        <v>10740</v>
      </c>
      <c r="AT16" s="4">
        <f>'pdf DetailxSch Pos'!AT16*'pdf DetailxSch Pos'!AT$125</f>
        <v>0</v>
      </c>
      <c r="AU16" s="4">
        <f>'pdf DetailxSch Pos'!AU16*'pdf DetailxSch Pos'!AU$125</f>
        <v>0</v>
      </c>
      <c r="AV16" s="4">
        <f>'pdf DetailxSch Pos'!AV16*'pdf DetailxSch Pos'!AV$125</f>
        <v>175452.21674876841</v>
      </c>
      <c r="AW16" s="4">
        <f>'pdf DetailxSch Pos'!AW16*'pdf DetailxSch Pos'!AW$125</f>
        <v>2834.4827586206889</v>
      </c>
      <c r="AX16" s="4">
        <f>'pdf DetailxSch Pos'!AX16*'pdf DetailxSch Pos'!AX$125</f>
        <v>0</v>
      </c>
      <c r="AY16" s="4">
        <f>'pdf DetailxSch Pos'!AY16*'pdf DetailxSch Pos'!AY$124</f>
        <v>0</v>
      </c>
      <c r="AZ16" s="4">
        <f>'pdf DetailxSch Pos'!AZ16*'pdf DetailxSch Pos'!AZ$124</f>
        <v>0</v>
      </c>
      <c r="BA16" s="4">
        <f>'pdf DetailxSch Pos'!BA16*'pdf DetailxSch Pos'!BA$124</f>
        <v>0</v>
      </c>
      <c r="BB16" s="4">
        <f>'pdf DetailxSch Pos'!BB16*'pdf DetailxSch Pos'!BB$124</f>
        <v>0</v>
      </c>
      <c r="BC16" s="4">
        <f>'pdf DetailxSch Pos'!BC16*'pdf DetailxSch Pos'!BC$124</f>
        <v>0</v>
      </c>
      <c r="BD16" s="4">
        <f>'pdf DetailxSch Pos'!BD16*'pdf DetailxSch Pos'!BD$124</f>
        <v>0</v>
      </c>
      <c r="BE16" s="4">
        <f>'pdf DetailxSch Pos'!BE16*'pdf DetailxSch Pos'!BE$124</f>
        <v>0</v>
      </c>
      <c r="BF16" s="4">
        <f>'pdf DetailxSch Pos'!BF16*'pdf DetailxSch Pos'!BF$125</f>
        <v>0</v>
      </c>
      <c r="BG16" s="4">
        <f>'pdf DetailxSch Pos'!BG16*'pdf DetailxSch Pos'!BG$125</f>
        <v>0</v>
      </c>
      <c r="BH16" s="4">
        <f>'pdf DetailxSch Pos'!BH16*'pdf DetailxSch Pos'!BH$125</f>
        <v>0</v>
      </c>
      <c r="BI16" s="4">
        <f>'pdf DetailxSch Pos'!BI16*'pdf DetailxSch Pos'!BI$125</f>
        <v>0</v>
      </c>
      <c r="BJ16" s="4">
        <f>'pdf DetailxSch Pos'!BJ16*'pdf DetailxSch Pos'!BJ$124</f>
        <v>0</v>
      </c>
      <c r="BK16" s="4">
        <f>'pdf DetailxSch Pos'!BK16*'pdf DetailxSch Pos'!BK$124</f>
        <v>0</v>
      </c>
      <c r="BL16" s="4">
        <f>'pdf DetailxSch Pos'!BL16*'pdf DetailxSch Pos'!BL$124</f>
        <v>0</v>
      </c>
      <c r="BM16" s="4">
        <f>'pdf DetailxSch Pos'!BM16*'pdf DetailxSch Pos'!BM$124</f>
        <v>0</v>
      </c>
      <c r="BN16" s="4">
        <f>'pdf DetailxSch Pos'!BN16*'pdf DetailxSch Pos'!BN$124</f>
        <v>0</v>
      </c>
      <c r="BO16" s="4">
        <f>'pdf DetailxSch Pos'!BO16*'pdf DetailxSch Pos'!BO$124</f>
        <v>0</v>
      </c>
      <c r="BP16" s="4">
        <f>'pdf DetailxSch Pos'!BP16*'pdf DetailxSch Pos'!BP$124</f>
        <v>0</v>
      </c>
      <c r="BQ16" s="4">
        <f>'pdf DetailxSch Pos'!BQ16*'pdf DetailxSch Pos'!BQ$124</f>
        <v>0</v>
      </c>
      <c r="BR16" s="4">
        <f>'pdf DetailxSch Pos'!BR16*'pdf DetailxSch Pos'!BR$125</f>
        <v>0</v>
      </c>
      <c r="BS16" s="4">
        <f>'pdf DetailxSch Pos'!BS16*'pdf DetailxSch Pos'!BS$125</f>
        <v>0</v>
      </c>
      <c r="BT16" s="4">
        <f>'pdf DetailxSch Pos'!BT16*'pdf DetailxSch Pos'!BT$125</f>
        <v>165285.71428571423</v>
      </c>
      <c r="BU16" s="4">
        <f>'pdf DetailxSch Pos'!BU16*'pdf DetailxSch Pos'!BU$125</f>
        <v>0</v>
      </c>
      <c r="BV16" s="4">
        <f>'pdf DetailxSch Pos'!BV16*'pdf DetailxSch Pos'!BV$124</f>
        <v>0</v>
      </c>
      <c r="BW16" s="4">
        <f>'pdf DetailxSch Pos'!BW16*'pdf DetailxSch Pos'!BW$125</f>
        <v>0</v>
      </c>
      <c r="BX16" s="4">
        <f>'pdf DetailxSch Pos'!BX16*'pdf DetailxSch Pos'!BX$125</f>
        <v>4852.216748768471</v>
      </c>
      <c r="BY16" s="4">
        <f>'pdf DetailxSch Pos'!BY16*'pdf DetailxSch Pos'!BY$125</f>
        <v>3217.7339901477822</v>
      </c>
      <c r="BZ16" s="4">
        <f>'pdf DetailxSch Pos'!BZ16*'pdf DetailxSch Pos'!BZ$125</f>
        <v>2798.0295566502455</v>
      </c>
      <c r="CA16" s="4">
        <f>'pdf DetailxSch Pos'!CA16*'pdf DetailxSch Pos'!CA$125</f>
        <v>2798.0295566502455</v>
      </c>
      <c r="CB16" s="4">
        <f>'pdf DetailxSch Pos'!CB16*'pdf DetailxSch Pos'!CB$125</f>
        <v>3217.7339901477822</v>
      </c>
      <c r="CC16" s="4">
        <f>'pdf DetailxSch Pos'!CC16*'pdf DetailxSch Pos'!CC$125</f>
        <v>11192.118226600982</v>
      </c>
      <c r="CD16" s="4">
        <f>'pdf DetailxSch Pos'!CD16*'pdf DetailxSch Pos'!CD$124</f>
        <v>0</v>
      </c>
      <c r="CE16" s="4">
        <f>'pdf DetailxSch Pos'!CE16*'pdf DetailxSch Pos'!CE$124</f>
        <v>0</v>
      </c>
      <c r="CF16" s="4">
        <f>'pdf DetailxSch Pos'!CF16*'pdf DetailxSch Pos'!CF$125</f>
        <v>0</v>
      </c>
      <c r="CG16" s="4">
        <f>'pdf DetailxSch Pos'!CG16*'pdf DetailxSch Pos'!CG$125</f>
        <v>0</v>
      </c>
      <c r="CH16" s="4">
        <f>'pdf DetailxSch Pos'!CH16*'pdf DetailxSch Pos'!CH$124</f>
        <v>0</v>
      </c>
      <c r="CI16" s="4">
        <f>'pdf DetailxSch Pos'!CI16*'pdf DetailxSch Pos'!CI$124</f>
        <v>0</v>
      </c>
      <c r="CJ16" s="4">
        <f>'pdf DetailxSch Pos'!CJ16*'pdf DetailxSch Pos'!CJ$125</f>
        <v>0</v>
      </c>
      <c r="CK16" s="4">
        <f>'pdf DetailxSch Pos'!CK16*'pdf DetailxSch Pos'!CK$125</f>
        <v>0</v>
      </c>
      <c r="CL16" s="4">
        <f>'pdf DetailxSch Pos'!CL16*'pdf DetailxSch Pos'!CL$125</f>
        <v>55960.591133004906</v>
      </c>
      <c r="CM16" s="4">
        <f>'pdf DetailxSch Pos'!CM16*'pdf DetailxSch Pos'!CM$125</f>
        <v>163310.34482758614</v>
      </c>
      <c r="CN16" s="4">
        <f>'pdf DetailxSch Pos'!CN16*'pdf DetailxSch Pos'!CN$125</f>
        <v>4725.1231527093578</v>
      </c>
      <c r="CO16" s="4">
        <f>'pdf DetailxSch Pos'!CO16*'pdf DetailxSch Pos'!CO$125</f>
        <v>0</v>
      </c>
      <c r="CP16" s="4">
        <f>'pdf DetailxSch Pos'!CP16*'pdf DetailxSch Pos'!CP$125</f>
        <v>0</v>
      </c>
      <c r="CQ16" s="4">
        <f>'pdf DetailxSch Pos'!CQ16*'pdf DetailxSch Pos'!CQ$125</f>
        <v>0</v>
      </c>
      <c r="CR16" s="4">
        <f>'pdf DetailxSch Pos'!CR16*'pdf DetailxSch Pos'!CR$125</f>
        <v>0</v>
      </c>
      <c r="CS16" s="4">
        <f>'pdf DetailxSch Pos'!CS16*'pdf DetailxSch Pos'!CS$124</f>
        <v>0</v>
      </c>
      <c r="CT16" s="4">
        <f>'pdf DetailxSch Pos'!CT16*'pdf DetailxSch Pos'!CT$125</f>
        <v>48669.950738916239</v>
      </c>
      <c r="CU16" s="4">
        <f>'pdf DetailxSch Pos'!CU16*'pdf DetailxSch Pos'!CU$125</f>
        <v>0</v>
      </c>
      <c r="CV16" s="4">
        <f>'pdf DetailxSch Pos'!CV16*'pdf DetailxSch Pos'!CV$125</f>
        <v>528021.67487684707</v>
      </c>
      <c r="CW16" s="4">
        <f>'pdf DetailxSch Pos'!CW16*'pdf DetailxSch Pos'!CW$125</f>
        <v>0</v>
      </c>
      <c r="CY16" s="4">
        <f>'pdf DetailxSch Pos'!CY16*'pdf DetailxSch Pos'!CY$125</f>
        <v>0</v>
      </c>
      <c r="CZ16" s="4">
        <f>'pdf DetailxSch Pos'!CZ16*'pdf DetailxSch Pos'!CZ$125</f>
        <v>0</v>
      </c>
      <c r="DA16" s="4">
        <f>'pdf DetailxSch Pos'!DA16*'pdf DetailxSch Pos'!DA$125</f>
        <v>0</v>
      </c>
      <c r="DB16" s="4">
        <f>'pdf DetailxSch Pos'!DB16*'pdf DetailxSch Pos'!DB$125</f>
        <v>0</v>
      </c>
      <c r="DC16" s="4">
        <f>'pdf DetailxSch Pos'!DC16*'pdf DetailxSch Pos'!DC$125</f>
        <v>0</v>
      </c>
      <c r="DD16" s="4">
        <f>'pdf DetailxSch $$'!DE16</f>
        <v>19</v>
      </c>
      <c r="DE16" s="4">
        <f t="shared" si="0"/>
        <v>11364416.974086536</v>
      </c>
      <c r="DF16" s="4">
        <f t="shared" si="1"/>
        <v>11364435.974086536</v>
      </c>
      <c r="DG16" s="4">
        <f>'pdf DetailxSch $$'!DG16</f>
        <v>11604564</v>
      </c>
      <c r="DH16" s="4">
        <f t="shared" si="2"/>
        <v>240128.02591346391</v>
      </c>
      <c r="DI16" s="44">
        <f t="shared" si="3"/>
        <v>-2.112977946824723E-2</v>
      </c>
    </row>
    <row r="17" spans="1:113" x14ac:dyDescent="0.2">
      <c r="A17" s="7">
        <v>347</v>
      </c>
      <c r="B17" t="s">
        <v>28</v>
      </c>
      <c r="C17" t="s">
        <v>355</v>
      </c>
      <c r="D17">
        <v>5</v>
      </c>
      <c r="E17" s="10">
        <v>359</v>
      </c>
      <c r="F17" s="9">
        <v>0.52400000000000002</v>
      </c>
      <c r="G17">
        <v>188</v>
      </c>
      <c r="H17" s="4">
        <f>'pdf DetailxSch Pos'!H17*'pdf DetailxSch Pos'!H$124</f>
        <v>191050.75104188372</v>
      </c>
      <c r="I17" s="4">
        <f>'pdf DetailxSch Pos'!I17*'pdf DetailxSch Pos'!I$124</f>
        <v>110891.27068881014</v>
      </c>
      <c r="J17" s="4">
        <f>'pdf DetailxSch Pos'!J17*'pdf DetailxSch Pos'!J$124</f>
        <v>183497.69905998593</v>
      </c>
      <c r="K17" s="4">
        <f>'pdf DetailxSch Pos'!K17*'pdf DetailxSch Pos'!K$124</f>
        <v>110891.27068881014</v>
      </c>
      <c r="L17" s="4">
        <f>'pdf DetailxSch Pos'!L17*'pdf DetailxSch Pos'!L$124</f>
        <v>0</v>
      </c>
      <c r="M17" s="4">
        <f>'pdf DetailxSch Pos'!M17*'pdf DetailxSch Pos'!M$124</f>
        <v>89505.059196611037</v>
      </c>
      <c r="N17" s="4">
        <f>'pdf DetailxSch Pos'!N17*'pdf DetailxSch Pos'!N$124</f>
        <v>59866.796146808359</v>
      </c>
      <c r="O17" s="4">
        <f>'pdf DetailxSch Pos'!O17*'pdf DetailxSch Pos'!O$124</f>
        <v>0</v>
      </c>
      <c r="P17" s="4">
        <f>'pdf DetailxSch Pos'!P17*'pdf DetailxSch Pos'!P$124</f>
        <v>0</v>
      </c>
      <c r="Q17" s="4">
        <f>'pdf DetailxSch Pos'!Q17*'pdf DetailxSch Pos'!Q$124</f>
        <v>0</v>
      </c>
      <c r="R17" s="4">
        <f>'pdf DetailxSch Pos'!R17*'pdf DetailxSch Pos'!R$124</f>
        <v>0</v>
      </c>
      <c r="S17" s="4">
        <f>'pdf DetailxSch Pos'!S17*'pdf DetailxSch Pos'!S$124</f>
        <v>77625.750694703253</v>
      </c>
      <c r="T17" s="4">
        <f>'pdf DetailxSch Pos'!T17*'pdf DetailxSch Pos'!T$124</f>
        <v>60676.224767295193</v>
      </c>
      <c r="U17" s="4">
        <f>'pdf DetailxSch Pos'!U17*'pdf DetailxSch Pos'!U$124</f>
        <v>149148.95212478214</v>
      </c>
      <c r="V17" s="4">
        <f>'pdf DetailxSch Pos'!V17*'pdf DetailxSch Pos'!V$124</f>
        <v>110891.27068881014</v>
      </c>
      <c r="W17" s="4">
        <f>'pdf DetailxSch Pos'!W17*'pdf DetailxSch Pos'!W$124</f>
        <v>0</v>
      </c>
      <c r="X17" s="4">
        <f>'pdf DetailxSch Pos'!X17*'pdf DetailxSch Pos'!X$124</f>
        <v>0</v>
      </c>
      <c r="Y17" s="4">
        <f>'pdf DetailxSch Pos'!Y17*'pdf DetailxSch Pos'!Y$124</f>
        <v>0</v>
      </c>
      <c r="Z17" s="4">
        <f>'pdf DetailxSch Pos'!Z17*'pdf DetailxSch Pos'!Z$124</f>
        <v>0</v>
      </c>
      <c r="AA17" s="4">
        <f>'pdf DetailxSch Pos'!AA17*'pdf DetailxSch Pos'!AA$124</f>
        <v>0</v>
      </c>
      <c r="AB17" s="4">
        <f>'pdf DetailxSch Pos'!AB17*'pdf DetailxSch Pos'!AB$124</f>
        <v>0</v>
      </c>
      <c r="AC17" s="4">
        <f>'pdf DetailxSch Pos'!AC17*'pdf DetailxSch Pos'!AC$124</f>
        <v>0</v>
      </c>
      <c r="AD17" s="4">
        <f>'pdf DetailxSch Pos'!AD17*'pdf DetailxSch Pos'!AD$124</f>
        <v>1796438.5851587241</v>
      </c>
      <c r="AE17" s="4">
        <f>'pdf DetailxSch Pos'!AE17*'pdf DetailxSch Pos'!AE$124</f>
        <v>0</v>
      </c>
      <c r="AF17" s="4">
        <f>'pdf DetailxSch Pos'!AF17*'pdf DetailxSch Pos'!AF$124</f>
        <v>110891.27068881014</v>
      </c>
      <c r="AG17" s="4">
        <f>'pdf DetailxSch Pos'!AG17*'pdf DetailxSch Pos'!AG$124</f>
        <v>221782.54137762028</v>
      </c>
      <c r="AH17" s="4">
        <f>'pdf DetailxSch Pos'!AH17*'pdf DetailxSch Pos'!AH$124</f>
        <v>998021.43619929126</v>
      </c>
      <c r="AI17" s="4">
        <f>'pdf DetailxSch Pos'!AI17*'pdf DetailxSch Pos'!AI$124</f>
        <v>133644.63077825887</v>
      </c>
      <c r="AJ17" s="4">
        <f>'pdf DetailxSch Pos'!AJ17*'pdf DetailxSch Pos'!AJ$124</f>
        <v>0</v>
      </c>
      <c r="AK17" s="4">
        <f>'pdf DetailxSch Pos'!AK17*'pdf DetailxSch Pos'!AK$124</f>
        <v>0</v>
      </c>
      <c r="AL17" s="4">
        <f>'pdf DetailxSch Pos'!AL17*'pdf DetailxSch Pos'!AL$124</f>
        <v>221782.54137762028</v>
      </c>
      <c r="AM17" s="4">
        <f>'pdf DetailxSch Pos'!AM17*'pdf DetailxSch Pos'!AM$124</f>
        <v>0</v>
      </c>
      <c r="AN17" s="4">
        <f>'pdf DetailxSch Pos'!AN17*'pdf DetailxSch Pos'!AN$124</f>
        <v>0</v>
      </c>
      <c r="AO17" s="4">
        <f>'pdf DetailxSch Pos'!AO17*'pdf DetailxSch Pos'!AO$124</f>
        <v>0</v>
      </c>
      <c r="AP17" s="4">
        <f>'pdf DetailxSch Pos'!AP17*'pdf DetailxSch Pos'!AP$124</f>
        <v>0</v>
      </c>
      <c r="AQ17" s="4">
        <f>'pdf DetailxSch Pos'!AQ17*'pdf DetailxSch Pos'!AQ$124</f>
        <v>0</v>
      </c>
      <c r="AR17" s="4">
        <f>'pdf DetailxSch Pos'!AR17*'pdf DetailxSch Pos'!AR$124</f>
        <v>0</v>
      </c>
      <c r="AS17" s="4">
        <f>'pdf DetailxSch Pos'!AS17*'pdf DetailxSch Pos'!AS$124</f>
        <v>0</v>
      </c>
      <c r="AT17" s="4">
        <f>'pdf DetailxSch Pos'!AT17*'pdf DetailxSch Pos'!AT$125</f>
        <v>0</v>
      </c>
      <c r="AU17" s="4">
        <f>'pdf DetailxSch Pos'!AU17*'pdf DetailxSch Pos'!AU$125</f>
        <v>0</v>
      </c>
      <c r="AV17" s="4">
        <f>'pdf DetailxSch Pos'!AV17*'pdf DetailxSch Pos'!AV$125</f>
        <v>157825.61576354675</v>
      </c>
      <c r="AW17" s="4">
        <f>'pdf DetailxSch Pos'!AW17*'pdf DetailxSch Pos'!AW$125</f>
        <v>2549.7536945812799</v>
      </c>
      <c r="AX17" s="4">
        <f>'pdf DetailxSch Pos'!AX17*'pdf DetailxSch Pos'!AX$125</f>
        <v>0</v>
      </c>
      <c r="AY17" s="4">
        <f>'pdf DetailxSch Pos'!AY17*'pdf DetailxSch Pos'!AY$124</f>
        <v>0</v>
      </c>
      <c r="AZ17" s="4">
        <f>'pdf DetailxSch Pos'!AZ17*'pdf DetailxSch Pos'!AZ$124</f>
        <v>110891.27068881014</v>
      </c>
      <c r="BA17" s="4">
        <f>'pdf DetailxSch Pos'!BA17*'pdf DetailxSch Pos'!BA$124</f>
        <v>0</v>
      </c>
      <c r="BB17" s="4">
        <f>'pdf DetailxSch Pos'!BB17*'pdf DetailxSch Pos'!BB$124</f>
        <v>0</v>
      </c>
      <c r="BC17" s="4">
        <f>'pdf DetailxSch Pos'!BC17*'pdf DetailxSch Pos'!BC$124</f>
        <v>0</v>
      </c>
      <c r="BD17" s="4">
        <f>'pdf DetailxSch Pos'!BD17*'pdf DetailxSch Pos'!BD$124</f>
        <v>0</v>
      </c>
      <c r="BE17" s="4">
        <f>'pdf DetailxSch Pos'!BE17*'pdf DetailxSch Pos'!BE$124</f>
        <v>0</v>
      </c>
      <c r="BF17" s="4">
        <f>'pdf DetailxSch Pos'!BF17*'pdf DetailxSch Pos'!BF$125</f>
        <v>0</v>
      </c>
      <c r="BG17" s="4">
        <f>'pdf DetailxSch Pos'!BG17*'pdf DetailxSch Pos'!BG$125</f>
        <v>0</v>
      </c>
      <c r="BH17" s="4">
        <f>'pdf DetailxSch Pos'!BH17*'pdf DetailxSch Pos'!BH$125</f>
        <v>0</v>
      </c>
      <c r="BI17" s="4">
        <f>'pdf DetailxSch Pos'!BI17*'pdf DetailxSch Pos'!BI$125</f>
        <v>0</v>
      </c>
      <c r="BJ17" s="4">
        <f>'pdf DetailxSch Pos'!BJ17*'pdf DetailxSch Pos'!BJ$124</f>
        <v>0</v>
      </c>
      <c r="BK17" s="4">
        <f>'pdf DetailxSch Pos'!BK17*'pdf DetailxSch Pos'!BK$124</f>
        <v>0</v>
      </c>
      <c r="BL17" s="4">
        <f>'pdf DetailxSch Pos'!BL17*'pdf DetailxSch Pos'!BL$124</f>
        <v>0</v>
      </c>
      <c r="BM17" s="4">
        <f>'pdf DetailxSch Pos'!BM17*'pdf DetailxSch Pos'!BM$124</f>
        <v>0</v>
      </c>
      <c r="BN17" s="4">
        <f>'pdf DetailxSch Pos'!BN17*'pdf DetailxSch Pos'!BN$124</f>
        <v>0</v>
      </c>
      <c r="BO17" s="4">
        <f>'pdf DetailxSch Pos'!BO17*'pdf DetailxSch Pos'!BO$124</f>
        <v>0</v>
      </c>
      <c r="BP17" s="4">
        <f>'pdf DetailxSch Pos'!BP17*'pdf DetailxSch Pos'!BP$124</f>
        <v>332673.8120664304</v>
      </c>
      <c r="BQ17" s="4">
        <f>'pdf DetailxSch Pos'!BQ17*'pdf DetailxSch Pos'!BQ$124</f>
        <v>0</v>
      </c>
      <c r="BR17" s="4">
        <f>'pdf DetailxSch Pos'!BR17*'pdf DetailxSch Pos'!BR$125</f>
        <v>22660.098522167482</v>
      </c>
      <c r="BS17" s="4">
        <f>'pdf DetailxSch Pos'!BS17*'pdf DetailxSch Pos'!BS$125</f>
        <v>0</v>
      </c>
      <c r="BT17" s="4">
        <f>'pdf DetailxSch Pos'!BT17*'pdf DetailxSch Pos'!BT$125</f>
        <v>240439.40886699499</v>
      </c>
      <c r="BU17" s="4">
        <f>'pdf DetailxSch Pos'!BU17*'pdf DetailxSch Pos'!BU$125</f>
        <v>98522.167487684696</v>
      </c>
      <c r="BV17" s="4">
        <f>'pdf DetailxSch Pos'!BV17*'pdf DetailxSch Pos'!BV$124</f>
        <v>0</v>
      </c>
      <c r="BW17" s="4">
        <f>'pdf DetailxSch Pos'!BW17*'pdf DetailxSch Pos'!BW$125</f>
        <v>0</v>
      </c>
      <c r="BX17" s="4">
        <f>'pdf DetailxSch Pos'!BX17*'pdf DetailxSch Pos'!BX$125</f>
        <v>3707.3891625615752</v>
      </c>
      <c r="BY17" s="4">
        <f>'pdf DetailxSch Pos'!BY17*'pdf DetailxSch Pos'!BY$125</f>
        <v>3254.1871921182255</v>
      </c>
      <c r="BZ17" s="4">
        <f>'pdf DetailxSch Pos'!BZ17*'pdf DetailxSch Pos'!BZ$125</f>
        <v>3536.9458128078804</v>
      </c>
      <c r="CA17" s="4">
        <f>'pdf DetailxSch Pos'!CA17*'pdf DetailxSch Pos'!CA$125</f>
        <v>3536.9458128078804</v>
      </c>
      <c r="CB17" s="4">
        <f>'pdf DetailxSch Pos'!CB17*'pdf DetailxSch Pos'!CB$125</f>
        <v>4067.9802955665014</v>
      </c>
      <c r="CC17" s="4">
        <f>'pdf DetailxSch Pos'!CC17*'pdf DetailxSch Pos'!CC$125</f>
        <v>7073.8916256157609</v>
      </c>
      <c r="CD17" s="4">
        <f>'pdf DetailxSch Pos'!CD17*'pdf DetailxSch Pos'!CD$124</f>
        <v>0</v>
      </c>
      <c r="CE17" s="4">
        <f>'pdf DetailxSch Pos'!CE17*'pdf DetailxSch Pos'!CE$124</f>
        <v>0</v>
      </c>
      <c r="CF17" s="4">
        <f>'pdf DetailxSch Pos'!CF17*'pdf DetailxSch Pos'!CF$125</f>
        <v>0</v>
      </c>
      <c r="CG17" s="4">
        <f>'pdf DetailxSch Pos'!CG17*'pdf DetailxSch Pos'!CG$125</f>
        <v>0</v>
      </c>
      <c r="CH17" s="4">
        <f>'pdf DetailxSch Pos'!CH17*'pdf DetailxSch Pos'!CH$124</f>
        <v>0</v>
      </c>
      <c r="CI17" s="4">
        <f>'pdf DetailxSch Pos'!CI17*'pdf DetailxSch Pos'!CI$124</f>
        <v>0</v>
      </c>
      <c r="CJ17" s="4">
        <f>'pdf DetailxSch Pos'!CJ17*'pdf DetailxSch Pos'!CJ$125</f>
        <v>0</v>
      </c>
      <c r="CK17" s="4">
        <f>'pdf DetailxSch Pos'!CK17*'pdf DetailxSch Pos'!CK$125</f>
        <v>0</v>
      </c>
      <c r="CL17" s="4">
        <f>'pdf DetailxSch Pos'!CL17*'pdf DetailxSch Pos'!CL$125</f>
        <v>35369.458128078804</v>
      </c>
      <c r="CM17" s="4">
        <f>'pdf DetailxSch Pos'!CM17*'pdf DetailxSch Pos'!CM$125</f>
        <v>83586.206896551696</v>
      </c>
      <c r="CN17" s="4">
        <f>'pdf DetailxSch Pos'!CN17*'pdf DetailxSch Pos'!CN$125</f>
        <v>6475.8620689655154</v>
      </c>
      <c r="CO17" s="4">
        <f>'pdf DetailxSch Pos'!CO17*'pdf DetailxSch Pos'!CO$125</f>
        <v>0</v>
      </c>
      <c r="CP17" s="4">
        <f>'pdf DetailxSch Pos'!CP17*'pdf DetailxSch Pos'!CP$125</f>
        <v>197044.33497536939</v>
      </c>
      <c r="CQ17" s="4">
        <f>'pdf DetailxSch Pos'!CQ17*'pdf DetailxSch Pos'!CQ$125</f>
        <v>0</v>
      </c>
      <c r="CR17" s="4">
        <f>'pdf DetailxSch Pos'!CR17*'pdf DetailxSch Pos'!CR$125</f>
        <v>0</v>
      </c>
      <c r="CS17" s="4">
        <f>'pdf DetailxSch Pos'!CS17*'pdf DetailxSch Pos'!CS$124</f>
        <v>0</v>
      </c>
      <c r="CT17" s="4">
        <f>'pdf DetailxSch Pos'!CT17*'pdf DetailxSch Pos'!CT$125</f>
        <v>39384.236453201956</v>
      </c>
      <c r="CU17" s="4">
        <f>'pdf DetailxSch Pos'!CU17*'pdf DetailxSch Pos'!CU$125</f>
        <v>0</v>
      </c>
      <c r="CV17" s="4">
        <f>'pdf DetailxSch Pos'!CV17*'pdf DetailxSch Pos'!CV$125</f>
        <v>57075.8620689655</v>
      </c>
      <c r="CW17" s="4">
        <f>'pdf DetailxSch Pos'!CW17*'pdf DetailxSch Pos'!CW$125</f>
        <v>0</v>
      </c>
      <c r="CY17" s="4">
        <f>'pdf DetailxSch Pos'!CY17*'pdf DetailxSch Pos'!CY$125</f>
        <v>0</v>
      </c>
      <c r="CZ17" s="4">
        <f>'pdf DetailxSch Pos'!CZ17*'pdf DetailxSch Pos'!CZ$125</f>
        <v>0</v>
      </c>
      <c r="DA17" s="4">
        <f>'pdf DetailxSch Pos'!DA17*'pdf DetailxSch Pos'!DA$125</f>
        <v>0</v>
      </c>
      <c r="DB17" s="4">
        <f>'pdf DetailxSch Pos'!DB17*'pdf DetailxSch Pos'!DB$125</f>
        <v>0</v>
      </c>
      <c r="DC17" s="4">
        <f>'pdf DetailxSch Pos'!DC17*'pdf DetailxSch Pos'!DC$125</f>
        <v>0</v>
      </c>
      <c r="DD17" s="4">
        <f>'pdf DetailxSch $$'!DE17</f>
        <v>5010</v>
      </c>
      <c r="DE17" s="4">
        <f t="shared" si="0"/>
        <v>6036281.4782616487</v>
      </c>
      <c r="DF17" s="4">
        <f t="shared" si="1"/>
        <v>6041291.4782616487</v>
      </c>
      <c r="DG17" s="4">
        <f>'pdf DetailxSch $$'!DG17</f>
        <v>6155160</v>
      </c>
      <c r="DH17" s="4">
        <f t="shared" si="2"/>
        <v>113868.52173835132</v>
      </c>
      <c r="DI17" s="44">
        <f t="shared" si="3"/>
        <v>-1.8848374084926029E-2</v>
      </c>
    </row>
    <row r="18" spans="1:113" x14ac:dyDescent="0.2">
      <c r="A18" s="7">
        <v>404</v>
      </c>
      <c r="B18" t="s">
        <v>29</v>
      </c>
      <c r="C18" t="s">
        <v>354</v>
      </c>
      <c r="D18">
        <v>5</v>
      </c>
      <c r="E18" s="10">
        <v>436</v>
      </c>
      <c r="F18" s="9">
        <v>0.626</v>
      </c>
      <c r="G18">
        <v>273</v>
      </c>
      <c r="H18" s="4">
        <f>'pdf DetailxSch Pos'!H18*'pdf DetailxSch Pos'!H$124</f>
        <v>191050.75104188372</v>
      </c>
      <c r="I18" s="4">
        <f>'pdf DetailxSch Pos'!I18*'pdf DetailxSch Pos'!I$124</f>
        <v>110891.27068881014</v>
      </c>
      <c r="J18" s="4">
        <f>'pdf DetailxSch Pos'!J18*'pdf DetailxSch Pos'!J$124</f>
        <v>183497.69905998593</v>
      </c>
      <c r="K18" s="4">
        <f>'pdf DetailxSch Pos'!K18*'pdf DetailxSch Pos'!K$124</f>
        <v>110891.27068881014</v>
      </c>
      <c r="L18" s="4">
        <f>'pdf DetailxSch Pos'!L18*'pdf DetailxSch Pos'!L$124</f>
        <v>0</v>
      </c>
      <c r="M18" s="4">
        <f>'pdf DetailxSch Pos'!M18*'pdf DetailxSch Pos'!M$124</f>
        <v>89505.059196611037</v>
      </c>
      <c r="N18" s="4">
        <f>'pdf DetailxSch Pos'!N18*'pdf DetailxSch Pos'!N$124</f>
        <v>59866.796146808359</v>
      </c>
      <c r="O18" s="4">
        <f>'pdf DetailxSch Pos'!O18*'pdf DetailxSch Pos'!O$124</f>
        <v>49314.313266129648</v>
      </c>
      <c r="P18" s="4">
        <f>'pdf DetailxSch Pos'!P18*'pdf DetailxSch Pos'!P$124</f>
        <v>0</v>
      </c>
      <c r="Q18" s="4">
        <f>'pdf DetailxSch Pos'!Q18*'pdf DetailxSch Pos'!Q$124</f>
        <v>0</v>
      </c>
      <c r="R18" s="4">
        <f>'pdf DetailxSch Pos'!R18*'pdf DetailxSch Pos'!R$124</f>
        <v>0</v>
      </c>
      <c r="S18" s="4">
        <f>'pdf DetailxSch Pos'!S18*'pdf DetailxSch Pos'!S$124</f>
        <v>77625.750694703253</v>
      </c>
      <c r="T18" s="4">
        <f>'pdf DetailxSch Pos'!T18*'pdf DetailxSch Pos'!T$124</f>
        <v>60676.224767295193</v>
      </c>
      <c r="U18" s="4">
        <f>'pdf DetailxSch Pos'!U18*'pdf DetailxSch Pos'!U$124</f>
        <v>348014.22162449162</v>
      </c>
      <c r="V18" s="4">
        <f>'pdf DetailxSch Pos'!V18*'pdf DetailxSch Pos'!V$124</f>
        <v>110891.27068881014</v>
      </c>
      <c r="W18" s="4">
        <f>'pdf DetailxSch Pos'!W18*'pdf DetailxSch Pos'!W$124</f>
        <v>499010.71809964563</v>
      </c>
      <c r="X18" s="4">
        <f>'pdf DetailxSch Pos'!X18*'pdf DetailxSch Pos'!X$124</f>
        <v>55445.635344405069</v>
      </c>
      <c r="Y18" s="4">
        <f>'pdf DetailxSch Pos'!Y18*'pdf DetailxSch Pos'!Y$124</f>
        <v>0</v>
      </c>
      <c r="Z18" s="4">
        <f>'pdf DetailxSch Pos'!Z18*'pdf DetailxSch Pos'!Z$124</f>
        <v>221782.54137762028</v>
      </c>
      <c r="AA18" s="4">
        <f>'pdf DetailxSch Pos'!AA18*'pdf DetailxSch Pos'!AA$124</f>
        <v>221782.54137762028</v>
      </c>
      <c r="AB18" s="4">
        <f>'pdf DetailxSch Pos'!AB18*'pdf DetailxSch Pos'!AB$124</f>
        <v>133644.63077825887</v>
      </c>
      <c r="AC18" s="4">
        <f>'pdf DetailxSch Pos'!AC18*'pdf DetailxSch Pos'!AC$124</f>
        <v>66822.315389129435</v>
      </c>
      <c r="AD18" s="4">
        <f>'pdf DetailxSch Pos'!AD18*'pdf DetailxSch Pos'!AD$124</f>
        <v>1984953.7453297013</v>
      </c>
      <c r="AE18" s="4">
        <f>'pdf DetailxSch Pos'!AE18*'pdf DetailxSch Pos'!AE$124</f>
        <v>0</v>
      </c>
      <c r="AF18" s="4">
        <f>'pdf DetailxSch Pos'!AF18*'pdf DetailxSch Pos'!AF$124</f>
        <v>110891.27068881014</v>
      </c>
      <c r="AG18" s="4">
        <f>'pdf DetailxSch Pos'!AG18*'pdf DetailxSch Pos'!AG$124</f>
        <v>221782.54137762028</v>
      </c>
      <c r="AH18" s="4">
        <f>'pdf DetailxSch Pos'!AH18*'pdf DetailxSch Pos'!AH$124</f>
        <v>1108912.7068881013</v>
      </c>
      <c r="AI18" s="4">
        <f>'pdf DetailxSch Pos'!AI18*'pdf DetailxSch Pos'!AI$124</f>
        <v>200466.94616738829</v>
      </c>
      <c r="AJ18" s="4">
        <f>'pdf DetailxSch Pos'!AJ18*'pdf DetailxSch Pos'!AJ$124</f>
        <v>0</v>
      </c>
      <c r="AK18" s="4">
        <f>'pdf DetailxSch Pos'!AK18*'pdf DetailxSch Pos'!AK$124</f>
        <v>0</v>
      </c>
      <c r="AL18" s="4">
        <f>'pdf DetailxSch Pos'!AL18*'pdf DetailxSch Pos'!AL$124</f>
        <v>443565.08275524055</v>
      </c>
      <c r="AM18" s="4">
        <f>'pdf DetailxSch Pos'!AM18*'pdf DetailxSch Pos'!AM$124</f>
        <v>0</v>
      </c>
      <c r="AN18" s="4">
        <f>'pdf DetailxSch Pos'!AN18*'pdf DetailxSch Pos'!AN$124</f>
        <v>0</v>
      </c>
      <c r="AO18" s="4">
        <f>'pdf DetailxSch Pos'!AO18*'pdf DetailxSch Pos'!AO$124</f>
        <v>0</v>
      </c>
      <c r="AP18" s="4">
        <f>'pdf DetailxSch Pos'!AP18*'pdf DetailxSch Pos'!AP$124</f>
        <v>0</v>
      </c>
      <c r="AQ18" s="4">
        <f>'pdf DetailxSch Pos'!AQ18*'pdf DetailxSch Pos'!AQ$124</f>
        <v>21480</v>
      </c>
      <c r="AR18" s="4">
        <f>'pdf DetailxSch Pos'!AR18*'pdf DetailxSch Pos'!AR$124</f>
        <v>21480</v>
      </c>
      <c r="AS18" s="4">
        <f>'pdf DetailxSch Pos'!AS18*'pdf DetailxSch Pos'!AS$124</f>
        <v>10740</v>
      </c>
      <c r="AT18" s="4">
        <f>'pdf DetailxSch Pos'!AT18*'pdf DetailxSch Pos'!AT$125</f>
        <v>0</v>
      </c>
      <c r="AU18" s="4">
        <f>'pdf DetailxSch Pos'!AU18*'pdf DetailxSch Pos'!AU$125</f>
        <v>0</v>
      </c>
      <c r="AV18" s="4">
        <f>'pdf DetailxSch Pos'!AV18*'pdf DetailxSch Pos'!AV$125</f>
        <v>191676.84729064032</v>
      </c>
      <c r="AW18" s="4">
        <f>'pdf DetailxSch Pos'!AW18*'pdf DetailxSch Pos'!AW$125</f>
        <v>3096.5517241379303</v>
      </c>
      <c r="AX18" s="4">
        <f>'pdf DetailxSch Pos'!AX18*'pdf DetailxSch Pos'!AX$125</f>
        <v>0</v>
      </c>
      <c r="AY18" s="4">
        <f>'pdf DetailxSch Pos'!AY18*'pdf DetailxSch Pos'!AY$124</f>
        <v>0</v>
      </c>
      <c r="AZ18" s="4">
        <f>'pdf DetailxSch Pos'!AZ18*'pdf DetailxSch Pos'!AZ$124</f>
        <v>0</v>
      </c>
      <c r="BA18" s="4">
        <f>'pdf DetailxSch Pos'!BA18*'pdf DetailxSch Pos'!BA$124</f>
        <v>0</v>
      </c>
      <c r="BB18" s="4">
        <f>'pdf DetailxSch Pos'!BB18*'pdf DetailxSch Pos'!BB$124</f>
        <v>0</v>
      </c>
      <c r="BC18" s="4">
        <f>'pdf DetailxSch Pos'!BC18*'pdf DetailxSch Pos'!BC$124</f>
        <v>0</v>
      </c>
      <c r="BD18" s="4">
        <f>'pdf DetailxSch Pos'!BD18*'pdf DetailxSch Pos'!BD$124</f>
        <v>0</v>
      </c>
      <c r="BE18" s="4">
        <f>'pdf DetailxSch Pos'!BE18*'pdf DetailxSch Pos'!BE$124</f>
        <v>0</v>
      </c>
      <c r="BF18" s="4">
        <f>'pdf DetailxSch Pos'!BF18*'pdf DetailxSch Pos'!BF$125</f>
        <v>0</v>
      </c>
      <c r="BG18" s="4">
        <f>'pdf DetailxSch Pos'!BG18*'pdf DetailxSch Pos'!BG$125</f>
        <v>0</v>
      </c>
      <c r="BH18" s="4">
        <f>'pdf DetailxSch Pos'!BH18*'pdf DetailxSch Pos'!BH$125</f>
        <v>0</v>
      </c>
      <c r="BI18" s="4">
        <f>'pdf DetailxSch Pos'!BI18*'pdf DetailxSch Pos'!BI$125</f>
        <v>0</v>
      </c>
      <c r="BJ18" s="4">
        <f>'pdf DetailxSch Pos'!BJ18*'pdf DetailxSch Pos'!BJ$124</f>
        <v>0</v>
      </c>
      <c r="BK18" s="4">
        <f>'pdf DetailxSch Pos'!BK18*'pdf DetailxSch Pos'!BK$124</f>
        <v>0</v>
      </c>
      <c r="BL18" s="4">
        <f>'pdf DetailxSch Pos'!BL18*'pdf DetailxSch Pos'!BL$124</f>
        <v>0</v>
      </c>
      <c r="BM18" s="4">
        <f>'pdf DetailxSch Pos'!BM18*'pdf DetailxSch Pos'!BM$124</f>
        <v>0</v>
      </c>
      <c r="BN18" s="4">
        <f>'pdf DetailxSch Pos'!BN18*'pdf DetailxSch Pos'!BN$124</f>
        <v>0</v>
      </c>
      <c r="BO18" s="4">
        <f>'pdf DetailxSch Pos'!BO18*'pdf DetailxSch Pos'!BO$124</f>
        <v>0</v>
      </c>
      <c r="BP18" s="4">
        <f>'pdf DetailxSch Pos'!BP18*'pdf DetailxSch Pos'!BP$124</f>
        <v>221782.54137762028</v>
      </c>
      <c r="BQ18" s="4">
        <f>'pdf DetailxSch Pos'!BQ18*'pdf DetailxSch Pos'!BQ$124</f>
        <v>0</v>
      </c>
      <c r="BR18" s="4">
        <f>'pdf DetailxSch Pos'!BR18*'pdf DetailxSch Pos'!BR$125</f>
        <v>22660.098522167482</v>
      </c>
      <c r="BS18" s="4">
        <f>'pdf DetailxSch Pos'!BS18*'pdf DetailxSch Pos'!BS$125</f>
        <v>0</v>
      </c>
      <c r="BT18" s="4">
        <f>'pdf DetailxSch Pos'!BT18*'pdf DetailxSch Pos'!BT$125</f>
        <v>165285.71428571423</v>
      </c>
      <c r="BU18" s="4">
        <f>'pdf DetailxSch Pos'!BU18*'pdf DetailxSch Pos'!BU$125</f>
        <v>98522.167487684696</v>
      </c>
      <c r="BV18" s="4">
        <f>'pdf DetailxSch Pos'!BV18*'pdf DetailxSch Pos'!BV$124</f>
        <v>0</v>
      </c>
      <c r="BW18" s="4">
        <f>'pdf DetailxSch Pos'!BW18*'pdf DetailxSch Pos'!BW$125</f>
        <v>0</v>
      </c>
      <c r="BX18" s="4">
        <f>'pdf DetailxSch Pos'!BX18*'pdf DetailxSch Pos'!BX$125</f>
        <v>5388.1773399014764</v>
      </c>
      <c r="BY18" s="4">
        <f>'pdf DetailxSch Pos'!BY18*'pdf DetailxSch Pos'!BY$125</f>
        <v>2912.3152709359597</v>
      </c>
      <c r="BZ18" s="4">
        <f>'pdf DetailxSch Pos'!BZ18*'pdf DetailxSch Pos'!BZ$125</f>
        <v>2788.1773399014769</v>
      </c>
      <c r="CA18" s="4">
        <f>'pdf DetailxSch Pos'!CA18*'pdf DetailxSch Pos'!CA$125</f>
        <v>2788.1773399014769</v>
      </c>
      <c r="CB18" s="4">
        <f>'pdf DetailxSch Pos'!CB18*'pdf DetailxSch Pos'!CB$125</f>
        <v>3206.8965517241368</v>
      </c>
      <c r="CC18" s="4">
        <f>'pdf DetailxSch Pos'!CC18*'pdf DetailxSch Pos'!CC$125</f>
        <v>8591.1330049261051</v>
      </c>
      <c r="CD18" s="4">
        <f>'pdf DetailxSch Pos'!CD18*'pdf DetailxSch Pos'!CD$124</f>
        <v>0</v>
      </c>
      <c r="CE18" s="4">
        <f>'pdf DetailxSch Pos'!CE18*'pdf DetailxSch Pos'!CE$124</f>
        <v>0</v>
      </c>
      <c r="CF18" s="4">
        <f>'pdf DetailxSch Pos'!CF18*'pdf DetailxSch Pos'!CF$125</f>
        <v>0</v>
      </c>
      <c r="CG18" s="4">
        <f>'pdf DetailxSch Pos'!CG18*'pdf DetailxSch Pos'!CG$125</f>
        <v>0</v>
      </c>
      <c r="CH18" s="4">
        <f>'pdf DetailxSch Pos'!CH18*'pdf DetailxSch Pos'!CH$124</f>
        <v>0</v>
      </c>
      <c r="CI18" s="4">
        <f>'pdf DetailxSch Pos'!CI18*'pdf DetailxSch Pos'!CI$124</f>
        <v>0</v>
      </c>
      <c r="CJ18" s="4">
        <f>'pdf DetailxSch Pos'!CJ18*'pdf DetailxSch Pos'!CJ$125</f>
        <v>0</v>
      </c>
      <c r="CK18" s="4">
        <f>'pdf DetailxSch Pos'!CK18*'pdf DetailxSch Pos'!CK$125</f>
        <v>0</v>
      </c>
      <c r="CL18" s="4">
        <f>'pdf DetailxSch Pos'!CL18*'pdf DetailxSch Pos'!CL$125</f>
        <v>42955.665024630529</v>
      </c>
      <c r="CM18" s="4">
        <f>'pdf DetailxSch Pos'!CM18*'pdf DetailxSch Pos'!CM$125</f>
        <v>113328.07881773396</v>
      </c>
      <c r="CN18" s="4">
        <f>'pdf DetailxSch Pos'!CN18*'pdf DetailxSch Pos'!CN$125</f>
        <v>10356.650246305415</v>
      </c>
      <c r="CO18" s="4">
        <f>'pdf DetailxSch Pos'!CO18*'pdf DetailxSch Pos'!CO$125</f>
        <v>0</v>
      </c>
      <c r="CP18" s="4">
        <f>'pdf DetailxSch Pos'!CP18*'pdf DetailxSch Pos'!CP$125</f>
        <v>0</v>
      </c>
      <c r="CQ18" s="4">
        <f>'pdf DetailxSch Pos'!CQ18*'pdf DetailxSch Pos'!CQ$125</f>
        <v>0</v>
      </c>
      <c r="CR18" s="4">
        <f>'pdf DetailxSch Pos'!CR18*'pdf DetailxSch Pos'!CR$125</f>
        <v>0</v>
      </c>
      <c r="CS18" s="4">
        <f>'pdf DetailxSch Pos'!CS18*'pdf DetailxSch Pos'!CS$124</f>
        <v>0</v>
      </c>
      <c r="CT18" s="4">
        <f>'pdf DetailxSch Pos'!CT18*'pdf DetailxSch Pos'!CT$125</f>
        <v>38054.187192118217</v>
      </c>
      <c r="CU18" s="4">
        <f>'pdf DetailxSch Pos'!CU18*'pdf DetailxSch Pos'!CU$125</f>
        <v>0</v>
      </c>
      <c r="CV18" s="4">
        <f>'pdf DetailxSch Pos'!CV18*'pdf DetailxSch Pos'!CV$125</f>
        <v>0</v>
      </c>
      <c r="CW18" s="4">
        <f>'pdf DetailxSch Pos'!CW18*'pdf DetailxSch Pos'!CW$125</f>
        <v>0</v>
      </c>
      <c r="CY18" s="4">
        <f>'pdf DetailxSch Pos'!CY18*'pdf DetailxSch Pos'!CY$125</f>
        <v>0</v>
      </c>
      <c r="CZ18" s="4">
        <f>'pdf DetailxSch Pos'!CZ18*'pdf DetailxSch Pos'!CZ$125</f>
        <v>0</v>
      </c>
      <c r="DA18" s="4">
        <f>'pdf DetailxSch Pos'!DA18*'pdf DetailxSch Pos'!DA$125</f>
        <v>0</v>
      </c>
      <c r="DB18" s="4">
        <f>'pdf DetailxSch Pos'!DB18*'pdf DetailxSch Pos'!DB$125</f>
        <v>0</v>
      </c>
      <c r="DC18" s="4">
        <f>'pdf DetailxSch Pos'!DC18*'pdf DetailxSch Pos'!DC$125</f>
        <v>0</v>
      </c>
      <c r="DD18" s="4">
        <f>'pdf DetailxSch $$'!DE18</f>
        <v>5014</v>
      </c>
      <c r="DE18" s="4">
        <f t="shared" si="0"/>
        <v>7648378.6822539223</v>
      </c>
      <c r="DF18" s="4">
        <f t="shared" si="1"/>
        <v>7653392.6822539223</v>
      </c>
      <c r="DG18" s="4">
        <f>'pdf DetailxSch $$'!DG18</f>
        <v>7822891</v>
      </c>
      <c r="DH18" s="4">
        <f t="shared" si="2"/>
        <v>169498.31774607766</v>
      </c>
      <c r="DI18" s="44">
        <f t="shared" si="3"/>
        <v>-2.2146820996013554E-2</v>
      </c>
    </row>
    <row r="19" spans="1:113" x14ac:dyDescent="0.2">
      <c r="A19" s="7">
        <v>296</v>
      </c>
      <c r="B19" t="s">
        <v>30</v>
      </c>
      <c r="C19" t="s">
        <v>351</v>
      </c>
      <c r="D19">
        <v>1</v>
      </c>
      <c r="E19" s="10">
        <v>485</v>
      </c>
      <c r="F19" s="9">
        <v>0.373</v>
      </c>
      <c r="G19">
        <v>181</v>
      </c>
      <c r="H19" s="4">
        <f>'pdf DetailxSch Pos'!H19*'pdf DetailxSch Pos'!H$124</f>
        <v>191050.75104188372</v>
      </c>
      <c r="I19" s="4">
        <f>'pdf DetailxSch Pos'!I19*'pdf DetailxSch Pos'!I$124</f>
        <v>110891.27068881014</v>
      </c>
      <c r="J19" s="4">
        <f>'pdf DetailxSch Pos'!J19*'pdf DetailxSch Pos'!J$124</f>
        <v>183497.69905998593</v>
      </c>
      <c r="K19" s="4">
        <f>'pdf DetailxSch Pos'!K19*'pdf DetailxSch Pos'!K$124</f>
        <v>0</v>
      </c>
      <c r="L19" s="4">
        <f>'pdf DetailxSch Pos'!L19*'pdf DetailxSch Pos'!L$124</f>
        <v>0</v>
      </c>
      <c r="M19" s="4">
        <f>'pdf DetailxSch Pos'!M19*'pdf DetailxSch Pos'!M$124</f>
        <v>89505.059196611037</v>
      </c>
      <c r="N19" s="4">
        <f>'pdf DetailxSch Pos'!N19*'pdf DetailxSch Pos'!N$124</f>
        <v>59866.796146808359</v>
      </c>
      <c r="O19" s="4">
        <f>'pdf DetailxSch Pos'!O19*'pdf DetailxSch Pos'!O$124</f>
        <v>53797.432653959608</v>
      </c>
      <c r="P19" s="4">
        <f>'pdf DetailxSch Pos'!P19*'pdf DetailxSch Pos'!P$124</f>
        <v>0</v>
      </c>
      <c r="Q19" s="4">
        <f>'pdf DetailxSch Pos'!Q19*'pdf DetailxSch Pos'!Q$124</f>
        <v>0</v>
      </c>
      <c r="R19" s="4">
        <f>'pdf DetailxSch Pos'!R19*'pdf DetailxSch Pos'!R$124</f>
        <v>0</v>
      </c>
      <c r="S19" s="4">
        <f>'pdf DetailxSch Pos'!S19*'pdf DetailxSch Pos'!S$124</f>
        <v>77625.750694703253</v>
      </c>
      <c r="T19" s="4">
        <f>'pdf DetailxSch Pos'!T19*'pdf DetailxSch Pos'!T$124</f>
        <v>60676.224767295193</v>
      </c>
      <c r="U19" s="4">
        <f>'pdf DetailxSch Pos'!U19*'pdf DetailxSch Pos'!U$124</f>
        <v>149148.95212478214</v>
      </c>
      <c r="V19" s="4">
        <f>'pdf DetailxSch Pos'!V19*'pdf DetailxSch Pos'!V$124</f>
        <v>110891.27068881014</v>
      </c>
      <c r="W19" s="4">
        <f>'pdf DetailxSch Pos'!W19*'pdf DetailxSch Pos'!W$124</f>
        <v>499010.71809964563</v>
      </c>
      <c r="X19" s="4">
        <f>'pdf DetailxSch Pos'!X19*'pdf DetailxSch Pos'!X$124</f>
        <v>0</v>
      </c>
      <c r="Y19" s="4">
        <f>'pdf DetailxSch Pos'!Y19*'pdf DetailxSch Pos'!Y$124</f>
        <v>0</v>
      </c>
      <c r="Z19" s="4">
        <f>'pdf DetailxSch Pos'!Z19*'pdf DetailxSch Pos'!Z$124</f>
        <v>665347.6241328608</v>
      </c>
      <c r="AA19" s="4">
        <f>'pdf DetailxSch Pos'!AA19*'pdf DetailxSch Pos'!AA$124</f>
        <v>0</v>
      </c>
      <c r="AB19" s="4">
        <f>'pdf DetailxSch Pos'!AB19*'pdf DetailxSch Pos'!AB$124</f>
        <v>200466.94616738829</v>
      </c>
      <c r="AC19" s="4">
        <f>'pdf DetailxSch Pos'!AC19*'pdf DetailxSch Pos'!AC$124</f>
        <v>100233.47308369415</v>
      </c>
      <c r="AD19" s="4">
        <f>'pdf DetailxSch Pos'!AD19*'pdf DetailxSch Pos'!AD$124</f>
        <v>1996042.8723985825</v>
      </c>
      <c r="AE19" s="4">
        <f>'pdf DetailxSch Pos'!AE19*'pdf DetailxSch Pos'!AE$124</f>
        <v>0</v>
      </c>
      <c r="AF19" s="4">
        <f>'pdf DetailxSch Pos'!AF19*'pdf DetailxSch Pos'!AF$124</f>
        <v>110891.27068881014</v>
      </c>
      <c r="AG19" s="4">
        <f>'pdf DetailxSch Pos'!AG19*'pdf DetailxSch Pos'!AG$124</f>
        <v>221782.54137762028</v>
      </c>
      <c r="AH19" s="4">
        <f>'pdf DetailxSch Pos'!AH19*'pdf DetailxSch Pos'!AH$124</f>
        <v>443565.08275524055</v>
      </c>
      <c r="AI19" s="4">
        <f>'pdf DetailxSch Pos'!AI19*'pdf DetailxSch Pos'!AI$124</f>
        <v>0</v>
      </c>
      <c r="AJ19" s="4">
        <f>'pdf DetailxSch Pos'!AJ19*'pdf DetailxSch Pos'!AJ$124</f>
        <v>0</v>
      </c>
      <c r="AK19" s="4">
        <f>'pdf DetailxSch Pos'!AK19*'pdf DetailxSch Pos'!AK$124</f>
        <v>0</v>
      </c>
      <c r="AL19" s="4">
        <f>'pdf DetailxSch Pos'!AL19*'pdf DetailxSch Pos'!AL$124</f>
        <v>1441586.5189545318</v>
      </c>
      <c r="AM19" s="4">
        <f>'pdf DetailxSch Pos'!AM19*'pdf DetailxSch Pos'!AM$124</f>
        <v>0</v>
      </c>
      <c r="AN19" s="4">
        <f>'pdf DetailxSch Pos'!AN19*'pdf DetailxSch Pos'!AN$124</f>
        <v>0</v>
      </c>
      <c r="AO19" s="4">
        <f>'pdf DetailxSch Pos'!AO19*'pdf DetailxSch Pos'!AO$124</f>
        <v>332673.8120664304</v>
      </c>
      <c r="AP19" s="4">
        <f>'pdf DetailxSch Pos'!AP19*'pdf DetailxSch Pos'!AP$124</f>
        <v>0</v>
      </c>
      <c r="AQ19" s="4">
        <f>'pdf DetailxSch Pos'!AQ19*'pdf DetailxSch Pos'!AQ$124</f>
        <v>0</v>
      </c>
      <c r="AR19" s="4">
        <f>'pdf DetailxSch Pos'!AR19*'pdf DetailxSch Pos'!AR$124</f>
        <v>0</v>
      </c>
      <c r="AS19" s="4">
        <f>'pdf DetailxSch Pos'!AS19*'pdf DetailxSch Pos'!AS$124</f>
        <v>0</v>
      </c>
      <c r="AT19" s="4">
        <f>'pdf DetailxSch Pos'!AT19*'pdf DetailxSch Pos'!AT$125</f>
        <v>0</v>
      </c>
      <c r="AU19" s="4">
        <f>'pdf DetailxSch Pos'!AU19*'pdf DetailxSch Pos'!AU$125</f>
        <v>0</v>
      </c>
      <c r="AV19" s="4">
        <f>'pdf DetailxSch Pos'!AV19*'pdf DetailxSch Pos'!AV$125</f>
        <v>213219.70443349748</v>
      </c>
      <c r="AW19" s="4">
        <f>'pdf DetailxSch Pos'!AW19*'pdf DetailxSch Pos'!AW$125</f>
        <v>3445.3201970443338</v>
      </c>
      <c r="AX19" s="4">
        <f>'pdf DetailxSch Pos'!AX19*'pdf DetailxSch Pos'!AX$125</f>
        <v>0</v>
      </c>
      <c r="AY19" s="4">
        <f>'pdf DetailxSch Pos'!AY19*'pdf DetailxSch Pos'!AY$124</f>
        <v>0</v>
      </c>
      <c r="AZ19" s="4">
        <f>'pdf DetailxSch Pos'!AZ19*'pdf DetailxSch Pos'!AZ$124</f>
        <v>0</v>
      </c>
      <c r="BA19" s="4">
        <f>'pdf DetailxSch Pos'!BA19*'pdf DetailxSch Pos'!BA$124</f>
        <v>0</v>
      </c>
      <c r="BB19" s="4">
        <f>'pdf DetailxSch Pos'!BB19*'pdf DetailxSch Pos'!BB$124</f>
        <v>0</v>
      </c>
      <c r="BC19" s="4">
        <f>'pdf DetailxSch Pos'!BC19*'pdf DetailxSch Pos'!BC$124</f>
        <v>0</v>
      </c>
      <c r="BD19" s="4">
        <f>'pdf DetailxSch Pos'!BD19*'pdf DetailxSch Pos'!BD$124</f>
        <v>0</v>
      </c>
      <c r="BE19" s="4">
        <f>'pdf DetailxSch Pos'!BE19*'pdf DetailxSch Pos'!BE$124</f>
        <v>0</v>
      </c>
      <c r="BF19" s="4">
        <f>'pdf DetailxSch Pos'!BF19*'pdf DetailxSch Pos'!BF$125</f>
        <v>0</v>
      </c>
      <c r="BG19" s="4">
        <f>'pdf DetailxSch Pos'!BG19*'pdf DetailxSch Pos'!BG$125</f>
        <v>0</v>
      </c>
      <c r="BH19" s="4">
        <f>'pdf DetailxSch Pos'!BH19*'pdf DetailxSch Pos'!BH$125</f>
        <v>0</v>
      </c>
      <c r="BI19" s="4">
        <f>'pdf DetailxSch Pos'!BI19*'pdf DetailxSch Pos'!BI$125</f>
        <v>0</v>
      </c>
      <c r="BJ19" s="4">
        <f>'pdf DetailxSch Pos'!BJ19*'pdf DetailxSch Pos'!BJ$124</f>
        <v>0</v>
      </c>
      <c r="BK19" s="4">
        <f>'pdf DetailxSch Pos'!BK19*'pdf DetailxSch Pos'!BK$124</f>
        <v>0</v>
      </c>
      <c r="BL19" s="4">
        <f>'pdf DetailxSch Pos'!BL19*'pdf DetailxSch Pos'!BL$124</f>
        <v>0</v>
      </c>
      <c r="BM19" s="4">
        <f>'pdf DetailxSch Pos'!BM19*'pdf DetailxSch Pos'!BM$124</f>
        <v>0</v>
      </c>
      <c r="BN19" s="4">
        <f>'pdf DetailxSch Pos'!BN19*'pdf DetailxSch Pos'!BN$124</f>
        <v>0</v>
      </c>
      <c r="BO19" s="4">
        <f>'pdf DetailxSch Pos'!BO19*'pdf DetailxSch Pos'!BO$124</f>
        <v>0</v>
      </c>
      <c r="BP19" s="4">
        <f>'pdf DetailxSch Pos'!BP19*'pdf DetailxSch Pos'!BP$124</f>
        <v>0</v>
      </c>
      <c r="BQ19" s="4">
        <f>'pdf DetailxSch Pos'!BQ19*'pdf DetailxSch Pos'!BQ$124</f>
        <v>0</v>
      </c>
      <c r="BR19" s="4">
        <f>'pdf DetailxSch Pos'!BR19*'pdf DetailxSch Pos'!BR$125</f>
        <v>0</v>
      </c>
      <c r="BS19" s="4">
        <f>'pdf DetailxSch Pos'!BS19*'pdf DetailxSch Pos'!BS$125</f>
        <v>0</v>
      </c>
      <c r="BT19" s="4">
        <f>'pdf DetailxSch Pos'!BT19*'pdf DetailxSch Pos'!BT$125</f>
        <v>55095.566502463036</v>
      </c>
      <c r="BU19" s="4">
        <f>'pdf DetailxSch Pos'!BU19*'pdf DetailxSch Pos'!BU$125</f>
        <v>0</v>
      </c>
      <c r="BV19" s="4">
        <f>'pdf DetailxSch Pos'!BV19*'pdf DetailxSch Pos'!BV$124</f>
        <v>0</v>
      </c>
      <c r="BW19" s="4">
        <f>'pdf DetailxSch Pos'!BW19*'pdf DetailxSch Pos'!BW$125</f>
        <v>0</v>
      </c>
      <c r="BX19" s="4">
        <f>'pdf DetailxSch Pos'!BX19*'pdf DetailxSch Pos'!BX$125</f>
        <v>3571.4285714285702</v>
      </c>
      <c r="BY19" s="4">
        <f>'pdf DetailxSch Pos'!BY19*'pdf DetailxSch Pos'!BY$125</f>
        <v>2747.7832512315263</v>
      </c>
      <c r="BZ19" s="4">
        <f>'pdf DetailxSch Pos'!BZ19*'pdf DetailxSch Pos'!BZ$125</f>
        <v>2389.1625615763537</v>
      </c>
      <c r="CA19" s="4">
        <f>'pdf DetailxSch Pos'!CA19*'pdf DetailxSch Pos'!CA$125</f>
        <v>2389.1625615763537</v>
      </c>
      <c r="CB19" s="4">
        <f>'pdf DetailxSch Pos'!CB19*'pdf DetailxSch Pos'!CB$125</f>
        <v>2747.7832512315263</v>
      </c>
      <c r="CC19" s="4">
        <f>'pdf DetailxSch Pos'!CC19*'pdf DetailxSch Pos'!CC$125</f>
        <v>9556.6502463054148</v>
      </c>
      <c r="CD19" s="4">
        <f>'pdf DetailxSch Pos'!CD19*'pdf DetailxSch Pos'!CD$124</f>
        <v>0</v>
      </c>
      <c r="CE19" s="4">
        <f>'pdf DetailxSch Pos'!CE19*'pdf DetailxSch Pos'!CE$124</f>
        <v>0</v>
      </c>
      <c r="CF19" s="4">
        <f>'pdf DetailxSch Pos'!CF19*'pdf DetailxSch Pos'!CF$125</f>
        <v>0</v>
      </c>
      <c r="CG19" s="4">
        <f>'pdf DetailxSch Pos'!CG19*'pdf DetailxSch Pos'!CG$125</f>
        <v>0</v>
      </c>
      <c r="CH19" s="4">
        <f>'pdf DetailxSch Pos'!CH19*'pdf DetailxSch Pos'!CH$124</f>
        <v>0</v>
      </c>
      <c r="CI19" s="4">
        <f>'pdf DetailxSch Pos'!CI19*'pdf DetailxSch Pos'!CI$124</f>
        <v>0</v>
      </c>
      <c r="CJ19" s="4">
        <f>'pdf DetailxSch Pos'!CJ19*'pdf DetailxSch Pos'!CJ$125</f>
        <v>0</v>
      </c>
      <c r="CK19" s="4">
        <f>'pdf DetailxSch Pos'!CK19*'pdf DetailxSch Pos'!CK$125</f>
        <v>0</v>
      </c>
      <c r="CL19" s="4">
        <f>'pdf DetailxSch Pos'!CL19*'pdf DetailxSch Pos'!CL$125</f>
        <v>47783.25123152708</v>
      </c>
      <c r="CM19" s="4">
        <f>'pdf DetailxSch Pos'!CM19*'pdf DetailxSch Pos'!CM$125</f>
        <v>115042.36453201967</v>
      </c>
      <c r="CN19" s="4">
        <f>'pdf DetailxSch Pos'!CN19*'pdf DetailxSch Pos'!CN$125</f>
        <v>7846.3054187192092</v>
      </c>
      <c r="CO19" s="4">
        <f>'pdf DetailxSch Pos'!CO19*'pdf DetailxSch Pos'!CO$125</f>
        <v>0</v>
      </c>
      <c r="CP19" s="4">
        <f>'pdf DetailxSch Pos'!CP19*'pdf DetailxSch Pos'!CP$125</f>
        <v>0</v>
      </c>
      <c r="CQ19" s="4">
        <f>'pdf DetailxSch Pos'!CQ19*'pdf DetailxSch Pos'!CQ$125</f>
        <v>0</v>
      </c>
      <c r="CR19" s="4">
        <f>'pdf DetailxSch Pos'!CR19*'pdf DetailxSch Pos'!CR$125</f>
        <v>0</v>
      </c>
      <c r="CS19" s="4">
        <f>'pdf DetailxSch Pos'!CS19*'pdf DetailxSch Pos'!CS$124</f>
        <v>0</v>
      </c>
      <c r="CT19" s="4">
        <f>'pdf DetailxSch Pos'!CT19*'pdf DetailxSch Pos'!CT$125</f>
        <v>13817.733990147779</v>
      </c>
      <c r="CU19" s="4">
        <f>'pdf DetailxSch Pos'!CU19*'pdf DetailxSch Pos'!CU$125</f>
        <v>0</v>
      </c>
      <c r="CV19" s="4">
        <f>'pdf DetailxSch Pos'!CV19*'pdf DetailxSch Pos'!CV$125</f>
        <v>0</v>
      </c>
      <c r="CW19" s="4">
        <f>'pdf DetailxSch Pos'!CW19*'pdf DetailxSch Pos'!CW$125</f>
        <v>110905.41871921178</v>
      </c>
      <c r="CY19" s="4">
        <f>'pdf DetailxSch Pos'!CY19*'pdf DetailxSch Pos'!CY$125</f>
        <v>0</v>
      </c>
      <c r="CZ19" s="4">
        <f>'pdf DetailxSch Pos'!CZ19*'pdf DetailxSch Pos'!CZ$125</f>
        <v>0</v>
      </c>
      <c r="DA19" s="4">
        <f>'pdf DetailxSch Pos'!DA19*'pdf DetailxSch Pos'!DA$125</f>
        <v>0</v>
      </c>
      <c r="DB19" s="4">
        <f>'pdf DetailxSch Pos'!DB19*'pdf DetailxSch Pos'!DB$125</f>
        <v>0</v>
      </c>
      <c r="DC19" s="4">
        <f>'pdf DetailxSch Pos'!DC19*'pdf DetailxSch Pos'!DC$125</f>
        <v>0</v>
      </c>
      <c r="DD19" s="4">
        <f>'pdf DetailxSch $$'!DE19</f>
        <v>112581</v>
      </c>
      <c r="DE19" s="4">
        <f t="shared" si="0"/>
        <v>7689109.7022564337</v>
      </c>
      <c r="DF19" s="4">
        <f t="shared" si="1"/>
        <v>7801690.7022564337</v>
      </c>
      <c r="DG19" s="4">
        <f>'pdf DetailxSch $$'!DG19</f>
        <v>7964627</v>
      </c>
      <c r="DH19" s="4">
        <f t="shared" si="2"/>
        <v>162936.29774356633</v>
      </c>
      <c r="DI19" s="44">
        <f t="shared" si="3"/>
        <v>-2.088474203372883E-2</v>
      </c>
    </row>
    <row r="20" spans="1:113" x14ac:dyDescent="0.2">
      <c r="A20" s="7">
        <v>219</v>
      </c>
      <c r="B20" t="s">
        <v>31</v>
      </c>
      <c r="C20" t="s">
        <v>351</v>
      </c>
      <c r="D20">
        <v>5</v>
      </c>
      <c r="E20" s="10">
        <v>231</v>
      </c>
      <c r="F20" s="9">
        <v>0.44600000000000001</v>
      </c>
      <c r="G20">
        <v>103</v>
      </c>
      <c r="H20" s="4">
        <f>'pdf DetailxSch Pos'!H20*'pdf DetailxSch Pos'!H$124</f>
        <v>191050.75104188372</v>
      </c>
      <c r="I20" s="4">
        <f>'pdf DetailxSch Pos'!I20*'pdf DetailxSch Pos'!I$124</f>
        <v>110891.27068881014</v>
      </c>
      <c r="J20" s="4">
        <f>'pdf DetailxSch Pos'!J20*'pdf DetailxSch Pos'!J$124</f>
        <v>0</v>
      </c>
      <c r="K20" s="4">
        <f>'pdf DetailxSch Pos'!K20*'pdf DetailxSch Pos'!K$124</f>
        <v>0</v>
      </c>
      <c r="L20" s="4">
        <f>'pdf DetailxSch Pos'!L20*'pdf DetailxSch Pos'!L$124</f>
        <v>0</v>
      </c>
      <c r="M20" s="4">
        <f>'pdf DetailxSch Pos'!M20*'pdf DetailxSch Pos'!M$124</f>
        <v>44752.529598305518</v>
      </c>
      <c r="N20" s="4">
        <f>'pdf DetailxSch Pos'!N20*'pdf DetailxSch Pos'!N$124</f>
        <v>59866.796146808359</v>
      </c>
      <c r="O20" s="4">
        <f>'pdf DetailxSch Pos'!O20*'pdf DetailxSch Pos'!O$124</f>
        <v>0</v>
      </c>
      <c r="P20" s="4">
        <f>'pdf DetailxSch Pos'!P20*'pdf DetailxSch Pos'!P$124</f>
        <v>0</v>
      </c>
      <c r="Q20" s="4">
        <f>'pdf DetailxSch Pos'!Q20*'pdf DetailxSch Pos'!Q$124</f>
        <v>0</v>
      </c>
      <c r="R20" s="4">
        <f>'pdf DetailxSch Pos'!R20*'pdf DetailxSch Pos'!R$124</f>
        <v>0</v>
      </c>
      <c r="S20" s="4">
        <f>'pdf DetailxSch Pos'!S20*'pdf DetailxSch Pos'!S$124</f>
        <v>77625.750694703253</v>
      </c>
      <c r="T20" s="4">
        <f>'pdf DetailxSch Pos'!T20*'pdf DetailxSch Pos'!T$124</f>
        <v>60676.224767295193</v>
      </c>
      <c r="U20" s="4">
        <f>'pdf DetailxSch Pos'!U20*'pdf DetailxSch Pos'!U$124</f>
        <v>49716.317374927377</v>
      </c>
      <c r="V20" s="4">
        <f>'pdf DetailxSch Pos'!V20*'pdf DetailxSch Pos'!V$124</f>
        <v>55445.635344405069</v>
      </c>
      <c r="W20" s="4">
        <f>'pdf DetailxSch Pos'!W20*'pdf DetailxSch Pos'!W$124</f>
        <v>332673.8120664304</v>
      </c>
      <c r="X20" s="4">
        <f>'pdf DetailxSch Pos'!X20*'pdf DetailxSch Pos'!X$124</f>
        <v>0</v>
      </c>
      <c r="Y20" s="4">
        <f>'pdf DetailxSch Pos'!Y20*'pdf DetailxSch Pos'!Y$124</f>
        <v>221782.54137762028</v>
      </c>
      <c r="Z20" s="4">
        <f>'pdf DetailxSch Pos'!Z20*'pdf DetailxSch Pos'!Z$124</f>
        <v>0</v>
      </c>
      <c r="AA20" s="4">
        <f>'pdf DetailxSch Pos'!AA20*'pdf DetailxSch Pos'!AA$124</f>
        <v>332673.8120664304</v>
      </c>
      <c r="AB20" s="4">
        <f>'pdf DetailxSch Pos'!AB20*'pdf DetailxSch Pos'!AB$124</f>
        <v>167055.78847282359</v>
      </c>
      <c r="AC20" s="4">
        <f>'pdf DetailxSch Pos'!AC20*'pdf DetailxSch Pos'!AC$124</f>
        <v>66822.315389129435</v>
      </c>
      <c r="AD20" s="4">
        <f>'pdf DetailxSch Pos'!AD20*'pdf DetailxSch Pos'!AD$124</f>
        <v>887130.16551048111</v>
      </c>
      <c r="AE20" s="4">
        <f>'pdf DetailxSch Pos'!AE20*'pdf DetailxSch Pos'!AE$124</f>
        <v>0</v>
      </c>
      <c r="AF20" s="4">
        <f>'pdf DetailxSch Pos'!AF20*'pdf DetailxSch Pos'!AF$124</f>
        <v>110891.27068881014</v>
      </c>
      <c r="AG20" s="4">
        <f>'pdf DetailxSch Pos'!AG20*'pdf DetailxSch Pos'!AG$124</f>
        <v>110891.27068881014</v>
      </c>
      <c r="AH20" s="4">
        <f>'pdf DetailxSch Pos'!AH20*'pdf DetailxSch Pos'!AH$124</f>
        <v>665347.6241328608</v>
      </c>
      <c r="AI20" s="4">
        <f>'pdf DetailxSch Pos'!AI20*'pdf DetailxSch Pos'!AI$124</f>
        <v>200466.94616738829</v>
      </c>
      <c r="AJ20" s="4">
        <f>'pdf DetailxSch Pos'!AJ20*'pdf DetailxSch Pos'!AJ$124</f>
        <v>0</v>
      </c>
      <c r="AK20" s="4">
        <f>'pdf DetailxSch Pos'!AK20*'pdf DetailxSch Pos'!AK$124</f>
        <v>0</v>
      </c>
      <c r="AL20" s="4">
        <f>'pdf DetailxSch Pos'!AL20*'pdf DetailxSch Pos'!AL$124</f>
        <v>110891.27068881014</v>
      </c>
      <c r="AM20" s="4">
        <f>'pdf DetailxSch Pos'!AM20*'pdf DetailxSch Pos'!AM$124</f>
        <v>0</v>
      </c>
      <c r="AN20" s="4">
        <f>'pdf DetailxSch Pos'!AN20*'pdf DetailxSch Pos'!AN$124</f>
        <v>0</v>
      </c>
      <c r="AO20" s="4">
        <f>'pdf DetailxSch Pos'!AO20*'pdf DetailxSch Pos'!AO$124</f>
        <v>0</v>
      </c>
      <c r="AP20" s="4">
        <f>'pdf DetailxSch Pos'!AP20*'pdf DetailxSch Pos'!AP$124</f>
        <v>0</v>
      </c>
      <c r="AQ20" s="4">
        <f>'pdf DetailxSch Pos'!AQ20*'pdf DetailxSch Pos'!AQ$124</f>
        <v>21480</v>
      </c>
      <c r="AR20" s="4">
        <f>'pdf DetailxSch Pos'!AR20*'pdf DetailxSch Pos'!AR$124</f>
        <v>21480</v>
      </c>
      <c r="AS20" s="4">
        <f>'pdf DetailxSch Pos'!AS20*'pdf DetailxSch Pos'!AS$124</f>
        <v>10740</v>
      </c>
      <c r="AT20" s="4">
        <f>'pdf DetailxSch Pos'!AT20*'pdf DetailxSch Pos'!AT$125</f>
        <v>0</v>
      </c>
      <c r="AU20" s="4">
        <f>'pdf DetailxSch Pos'!AU20*'pdf DetailxSch Pos'!AU$125</f>
        <v>0</v>
      </c>
      <c r="AV20" s="4">
        <f>'pdf DetailxSch Pos'!AV20*'pdf DetailxSch Pos'!AV$125</f>
        <v>101554.67980295564</v>
      </c>
      <c r="AW20" s="4">
        <f>'pdf DetailxSch Pos'!AW20*'pdf DetailxSch Pos'!AW$125</f>
        <v>1640.3940886699502</v>
      </c>
      <c r="AX20" s="4">
        <f>'pdf DetailxSch Pos'!AX20*'pdf DetailxSch Pos'!AX$125</f>
        <v>0</v>
      </c>
      <c r="AY20" s="4">
        <f>'pdf DetailxSch Pos'!AY20*'pdf DetailxSch Pos'!AY$124</f>
        <v>0</v>
      </c>
      <c r="AZ20" s="4">
        <f>'pdf DetailxSch Pos'!AZ20*'pdf DetailxSch Pos'!AZ$124</f>
        <v>0</v>
      </c>
      <c r="BA20" s="4">
        <f>'pdf DetailxSch Pos'!BA20*'pdf DetailxSch Pos'!BA$124</f>
        <v>0</v>
      </c>
      <c r="BB20" s="4">
        <f>'pdf DetailxSch Pos'!BB20*'pdf DetailxSch Pos'!BB$124</f>
        <v>0</v>
      </c>
      <c r="BC20" s="4">
        <f>'pdf DetailxSch Pos'!BC20*'pdf DetailxSch Pos'!BC$124</f>
        <v>0</v>
      </c>
      <c r="BD20" s="4">
        <f>'pdf DetailxSch Pos'!BD20*'pdf DetailxSch Pos'!BD$124</f>
        <v>0</v>
      </c>
      <c r="BE20" s="4">
        <f>'pdf DetailxSch Pos'!BE20*'pdf DetailxSch Pos'!BE$124</f>
        <v>0</v>
      </c>
      <c r="BF20" s="4">
        <f>'pdf DetailxSch Pos'!BF20*'pdf DetailxSch Pos'!BF$125</f>
        <v>0</v>
      </c>
      <c r="BG20" s="4">
        <f>'pdf DetailxSch Pos'!BG20*'pdf DetailxSch Pos'!BG$125</f>
        <v>0</v>
      </c>
      <c r="BH20" s="4">
        <f>'pdf DetailxSch Pos'!BH20*'pdf DetailxSch Pos'!BH$125</f>
        <v>0</v>
      </c>
      <c r="BI20" s="4">
        <f>'pdf DetailxSch Pos'!BI20*'pdf DetailxSch Pos'!BI$125</f>
        <v>0</v>
      </c>
      <c r="BJ20" s="4">
        <f>'pdf DetailxSch Pos'!BJ20*'pdf DetailxSch Pos'!BJ$124</f>
        <v>0</v>
      </c>
      <c r="BK20" s="4">
        <f>'pdf DetailxSch Pos'!BK20*'pdf DetailxSch Pos'!BK$124</f>
        <v>0</v>
      </c>
      <c r="BL20" s="4">
        <f>'pdf DetailxSch Pos'!BL20*'pdf DetailxSch Pos'!BL$124</f>
        <v>0</v>
      </c>
      <c r="BM20" s="4">
        <f>'pdf DetailxSch Pos'!BM20*'pdf DetailxSch Pos'!BM$124</f>
        <v>0</v>
      </c>
      <c r="BN20" s="4">
        <f>'pdf DetailxSch Pos'!BN20*'pdf DetailxSch Pos'!BN$124</f>
        <v>0</v>
      </c>
      <c r="BO20" s="4">
        <f>'pdf DetailxSch Pos'!BO20*'pdf DetailxSch Pos'!BO$124</f>
        <v>0</v>
      </c>
      <c r="BP20" s="4">
        <f>'pdf DetailxSch Pos'!BP20*'pdf DetailxSch Pos'!BP$124</f>
        <v>0</v>
      </c>
      <c r="BQ20" s="4">
        <f>'pdf DetailxSch Pos'!BQ20*'pdf DetailxSch Pos'!BQ$124</f>
        <v>0</v>
      </c>
      <c r="BR20" s="4">
        <f>'pdf DetailxSch Pos'!BR20*'pdf DetailxSch Pos'!BR$125</f>
        <v>0</v>
      </c>
      <c r="BS20" s="4">
        <f>'pdf DetailxSch Pos'!BS20*'pdf DetailxSch Pos'!BS$125</f>
        <v>0</v>
      </c>
      <c r="BT20" s="4">
        <f>'pdf DetailxSch Pos'!BT20*'pdf DetailxSch Pos'!BT$125</f>
        <v>55095.566502463036</v>
      </c>
      <c r="BU20" s="4">
        <f>'pdf DetailxSch Pos'!BU20*'pdf DetailxSch Pos'!BU$125</f>
        <v>0</v>
      </c>
      <c r="BV20" s="4">
        <f>'pdf DetailxSch Pos'!BV20*'pdf DetailxSch Pos'!BV$124</f>
        <v>0</v>
      </c>
      <c r="BW20" s="4">
        <f>'pdf DetailxSch Pos'!BW20*'pdf DetailxSch Pos'!BW$125</f>
        <v>0</v>
      </c>
      <c r="BX20" s="4">
        <f>'pdf DetailxSch Pos'!BX20*'pdf DetailxSch Pos'!BX$125</f>
        <v>2020.689655172413</v>
      </c>
      <c r="BY20" s="4">
        <f>'pdf DetailxSch Pos'!BY20*'pdf DetailxSch Pos'!BY$125</f>
        <v>1308.3743842364529</v>
      </c>
      <c r="BZ20" s="4">
        <f>'pdf DetailxSch Pos'!BZ20*'pdf DetailxSch Pos'!BZ$125</f>
        <v>1137.9310344827582</v>
      </c>
      <c r="CA20" s="4">
        <f>'pdf DetailxSch Pos'!CA20*'pdf DetailxSch Pos'!CA$125</f>
        <v>1137.9310344827582</v>
      </c>
      <c r="CB20" s="4">
        <f>'pdf DetailxSch Pos'!CB20*'pdf DetailxSch Pos'!CB$125</f>
        <v>1308.3743842364529</v>
      </c>
      <c r="CC20" s="4">
        <f>'pdf DetailxSch Pos'!CC20*'pdf DetailxSch Pos'!CC$125</f>
        <v>4551.7241379310326</v>
      </c>
      <c r="CD20" s="4">
        <f>'pdf DetailxSch Pos'!CD20*'pdf DetailxSch Pos'!CD$124</f>
        <v>0</v>
      </c>
      <c r="CE20" s="4">
        <f>'pdf DetailxSch Pos'!CE20*'pdf DetailxSch Pos'!CE$124</f>
        <v>0</v>
      </c>
      <c r="CF20" s="4">
        <f>'pdf DetailxSch Pos'!CF20*'pdf DetailxSch Pos'!CF$125</f>
        <v>0</v>
      </c>
      <c r="CG20" s="4">
        <f>'pdf DetailxSch Pos'!CG20*'pdf DetailxSch Pos'!CG$125</f>
        <v>0</v>
      </c>
      <c r="CH20" s="4">
        <f>'pdf DetailxSch Pos'!CH20*'pdf DetailxSch Pos'!CH$124</f>
        <v>0</v>
      </c>
      <c r="CI20" s="4">
        <f>'pdf DetailxSch Pos'!CI20*'pdf DetailxSch Pos'!CI$124</f>
        <v>0</v>
      </c>
      <c r="CJ20" s="4">
        <f>'pdf DetailxSch Pos'!CJ20*'pdf DetailxSch Pos'!CJ$125</f>
        <v>0</v>
      </c>
      <c r="CK20" s="4">
        <f>'pdf DetailxSch Pos'!CK20*'pdf DetailxSch Pos'!CK$125</f>
        <v>0</v>
      </c>
      <c r="CL20" s="4">
        <f>'pdf DetailxSch Pos'!CL20*'pdf DetailxSch Pos'!CL$125</f>
        <v>22758.620689655167</v>
      </c>
      <c r="CM20" s="4">
        <f>'pdf DetailxSch Pos'!CM20*'pdf DetailxSch Pos'!CM$125</f>
        <v>62940.886699507369</v>
      </c>
      <c r="CN20" s="4">
        <f>'pdf DetailxSch Pos'!CN20*'pdf DetailxSch Pos'!CN$125</f>
        <v>3723.1527093596046</v>
      </c>
      <c r="CO20" s="4">
        <f>'pdf DetailxSch Pos'!CO20*'pdf DetailxSch Pos'!CO$125</f>
        <v>0</v>
      </c>
      <c r="CP20" s="4">
        <f>'pdf DetailxSch Pos'!CP20*'pdf DetailxSch Pos'!CP$125</f>
        <v>0</v>
      </c>
      <c r="CQ20" s="4">
        <f>'pdf DetailxSch Pos'!CQ20*'pdf DetailxSch Pos'!CQ$125</f>
        <v>0</v>
      </c>
      <c r="CR20" s="4">
        <f>'pdf DetailxSch Pos'!CR20*'pdf DetailxSch Pos'!CR$125</f>
        <v>0</v>
      </c>
      <c r="CS20" s="4">
        <f>'pdf DetailxSch Pos'!CS20*'pdf DetailxSch Pos'!CS$124</f>
        <v>0</v>
      </c>
      <c r="CT20" s="4">
        <f>'pdf DetailxSch Pos'!CT20*'pdf DetailxSch Pos'!CT$125</f>
        <v>10295.566502463051</v>
      </c>
      <c r="CU20" s="4">
        <f>'pdf DetailxSch Pos'!CU20*'pdf DetailxSch Pos'!CU$125</f>
        <v>0</v>
      </c>
      <c r="CV20" s="4">
        <f>'pdf DetailxSch Pos'!CV20*'pdf DetailxSch Pos'!CV$125</f>
        <v>0</v>
      </c>
      <c r="CW20" s="4">
        <f>'pdf DetailxSch Pos'!CW20*'pdf DetailxSch Pos'!CW$125</f>
        <v>0</v>
      </c>
      <c r="CY20" s="4">
        <f>'pdf DetailxSch Pos'!CY20*'pdf DetailxSch Pos'!CY$125</f>
        <v>0</v>
      </c>
      <c r="CZ20" s="4">
        <f>'pdf DetailxSch Pos'!CZ20*'pdf DetailxSch Pos'!CZ$125</f>
        <v>0</v>
      </c>
      <c r="DA20" s="4">
        <f>'pdf DetailxSch Pos'!DA20*'pdf DetailxSch Pos'!DA$125</f>
        <v>0</v>
      </c>
      <c r="DB20" s="4">
        <f>'pdf DetailxSch Pos'!DB20*'pdf DetailxSch Pos'!DB$125</f>
        <v>0</v>
      </c>
      <c r="DC20" s="4">
        <f>'pdf DetailxSch Pos'!DC20*'pdf DetailxSch Pos'!DC$125</f>
        <v>0</v>
      </c>
      <c r="DD20" s="4">
        <f>'pdf DetailxSch $$'!DE20</f>
        <v>8</v>
      </c>
      <c r="DE20" s="4">
        <f t="shared" si="0"/>
        <v>4179825.9845323493</v>
      </c>
      <c r="DF20" s="4">
        <f t="shared" si="1"/>
        <v>4179833.9845323493</v>
      </c>
      <c r="DG20" s="4">
        <f>'pdf DetailxSch $$'!DG20</f>
        <v>4292512</v>
      </c>
      <c r="DH20" s="4">
        <f t="shared" si="2"/>
        <v>112678.01546765072</v>
      </c>
      <c r="DI20" s="44">
        <f t="shared" si="3"/>
        <v>-2.6957533692634789E-2</v>
      </c>
    </row>
    <row r="21" spans="1:113" x14ac:dyDescent="0.2">
      <c r="A21" s="7">
        <v>220</v>
      </c>
      <c r="B21" t="s">
        <v>32</v>
      </c>
      <c r="C21" t="s">
        <v>351</v>
      </c>
      <c r="D21">
        <v>5</v>
      </c>
      <c r="E21" s="10">
        <v>279</v>
      </c>
      <c r="F21" s="9">
        <v>0.43</v>
      </c>
      <c r="G21">
        <v>120</v>
      </c>
      <c r="H21" s="4">
        <f>'pdf DetailxSch Pos'!H21*'pdf DetailxSch Pos'!H$124</f>
        <v>191050.75104188372</v>
      </c>
      <c r="I21" s="4">
        <f>'pdf DetailxSch Pos'!I21*'pdf DetailxSch Pos'!I$124</f>
        <v>110891.27068881014</v>
      </c>
      <c r="J21" s="4">
        <f>'pdf DetailxSch Pos'!J21*'pdf DetailxSch Pos'!J$124</f>
        <v>0</v>
      </c>
      <c r="K21" s="4">
        <f>'pdf DetailxSch Pos'!K21*'pdf DetailxSch Pos'!K$124</f>
        <v>0</v>
      </c>
      <c r="L21" s="4">
        <f>'pdf DetailxSch Pos'!L21*'pdf DetailxSch Pos'!L$124</f>
        <v>0</v>
      </c>
      <c r="M21" s="4">
        <f>'pdf DetailxSch Pos'!M21*'pdf DetailxSch Pos'!M$124</f>
        <v>44752.529598305518</v>
      </c>
      <c r="N21" s="4">
        <f>'pdf DetailxSch Pos'!N21*'pdf DetailxSch Pos'!N$124</f>
        <v>59866.796146808359</v>
      </c>
      <c r="O21" s="4">
        <f>'pdf DetailxSch Pos'!O21*'pdf DetailxSch Pos'!O$124</f>
        <v>0</v>
      </c>
      <c r="P21" s="4">
        <f>'pdf DetailxSch Pos'!P21*'pdf DetailxSch Pos'!P$124</f>
        <v>0</v>
      </c>
      <c r="Q21" s="4">
        <f>'pdf DetailxSch Pos'!Q21*'pdf DetailxSch Pos'!Q$124</f>
        <v>0</v>
      </c>
      <c r="R21" s="4">
        <f>'pdf DetailxSch Pos'!R21*'pdf DetailxSch Pos'!R$124</f>
        <v>0</v>
      </c>
      <c r="S21" s="4">
        <f>'pdf DetailxSch Pos'!S21*'pdf DetailxSch Pos'!S$124</f>
        <v>77625.750694703253</v>
      </c>
      <c r="T21" s="4">
        <f>'pdf DetailxSch Pos'!T21*'pdf DetailxSch Pos'!T$124</f>
        <v>60676.224767295193</v>
      </c>
      <c r="U21" s="4">
        <f>'pdf DetailxSch Pos'!U21*'pdf DetailxSch Pos'!U$124</f>
        <v>49716.317374927377</v>
      </c>
      <c r="V21" s="4">
        <f>'pdf DetailxSch Pos'!V21*'pdf DetailxSch Pos'!V$124</f>
        <v>55445.635344405069</v>
      </c>
      <c r="W21" s="4">
        <f>'pdf DetailxSch Pos'!W21*'pdf DetailxSch Pos'!W$124</f>
        <v>332673.8120664304</v>
      </c>
      <c r="X21" s="4">
        <f>'pdf DetailxSch Pos'!X21*'pdf DetailxSch Pos'!X$124</f>
        <v>0</v>
      </c>
      <c r="Y21" s="4">
        <f>'pdf DetailxSch Pos'!Y21*'pdf DetailxSch Pos'!Y$124</f>
        <v>221782.54137762028</v>
      </c>
      <c r="Z21" s="4">
        <f>'pdf DetailxSch Pos'!Z21*'pdf DetailxSch Pos'!Z$124</f>
        <v>110891.27068881014</v>
      </c>
      <c r="AA21" s="4">
        <f>'pdf DetailxSch Pos'!AA21*'pdf DetailxSch Pos'!AA$124</f>
        <v>221782.54137762028</v>
      </c>
      <c r="AB21" s="4">
        <f>'pdf DetailxSch Pos'!AB21*'pdf DetailxSch Pos'!AB$124</f>
        <v>167055.78847282359</v>
      </c>
      <c r="AC21" s="4">
        <f>'pdf DetailxSch Pos'!AC21*'pdf DetailxSch Pos'!AC$124</f>
        <v>66822.315389129435</v>
      </c>
      <c r="AD21" s="4">
        <f>'pdf DetailxSch Pos'!AD21*'pdf DetailxSch Pos'!AD$124</f>
        <v>1330695.2482657216</v>
      </c>
      <c r="AE21" s="4">
        <f>'pdf DetailxSch Pos'!AE21*'pdf DetailxSch Pos'!AE$124</f>
        <v>0</v>
      </c>
      <c r="AF21" s="4">
        <f>'pdf DetailxSch Pos'!AF21*'pdf DetailxSch Pos'!AF$124</f>
        <v>110891.27068881014</v>
      </c>
      <c r="AG21" s="4">
        <f>'pdf DetailxSch Pos'!AG21*'pdf DetailxSch Pos'!AG$124</f>
        <v>110891.27068881014</v>
      </c>
      <c r="AH21" s="4">
        <f>'pdf DetailxSch Pos'!AH21*'pdf DetailxSch Pos'!AH$124</f>
        <v>776238.89482167095</v>
      </c>
      <c r="AI21" s="4">
        <f>'pdf DetailxSch Pos'!AI21*'pdf DetailxSch Pos'!AI$124</f>
        <v>200466.94616738829</v>
      </c>
      <c r="AJ21" s="4">
        <f>'pdf DetailxSch Pos'!AJ21*'pdf DetailxSch Pos'!AJ$124</f>
        <v>0</v>
      </c>
      <c r="AK21" s="4">
        <f>'pdf DetailxSch Pos'!AK21*'pdf DetailxSch Pos'!AK$124</f>
        <v>0</v>
      </c>
      <c r="AL21" s="4">
        <f>'pdf DetailxSch Pos'!AL21*'pdf DetailxSch Pos'!AL$124</f>
        <v>221782.54137762028</v>
      </c>
      <c r="AM21" s="4">
        <f>'pdf DetailxSch Pos'!AM21*'pdf DetailxSch Pos'!AM$124</f>
        <v>0</v>
      </c>
      <c r="AN21" s="4">
        <f>'pdf DetailxSch Pos'!AN21*'pdf DetailxSch Pos'!AN$124</f>
        <v>0</v>
      </c>
      <c r="AO21" s="4">
        <f>'pdf DetailxSch Pos'!AO21*'pdf DetailxSch Pos'!AO$124</f>
        <v>0</v>
      </c>
      <c r="AP21" s="4">
        <f>'pdf DetailxSch Pos'!AP21*'pdf DetailxSch Pos'!AP$124</f>
        <v>0</v>
      </c>
      <c r="AQ21" s="4">
        <f>'pdf DetailxSch Pos'!AQ21*'pdf DetailxSch Pos'!AQ$124</f>
        <v>42960</v>
      </c>
      <c r="AR21" s="4">
        <f>'pdf DetailxSch Pos'!AR21*'pdf DetailxSch Pos'!AR$124</f>
        <v>42960</v>
      </c>
      <c r="AS21" s="4">
        <f>'pdf DetailxSch Pos'!AS21*'pdf DetailxSch Pos'!AS$124</f>
        <v>10740</v>
      </c>
      <c r="AT21" s="4">
        <f>'pdf DetailxSch Pos'!AT21*'pdf DetailxSch Pos'!AT$125</f>
        <v>0</v>
      </c>
      <c r="AU21" s="4">
        <f>'pdf DetailxSch Pos'!AU21*'pdf DetailxSch Pos'!AU$125</f>
        <v>0</v>
      </c>
      <c r="AV21" s="4">
        <f>'pdf DetailxSch Pos'!AV21*'pdf DetailxSch Pos'!AV$125</f>
        <v>122655.17241379306</v>
      </c>
      <c r="AW21" s="4">
        <f>'pdf DetailxSch Pos'!AW21*'pdf DetailxSch Pos'!AW$125</f>
        <v>1981.2807881773392</v>
      </c>
      <c r="AX21" s="4">
        <f>'pdf DetailxSch Pos'!AX21*'pdf DetailxSch Pos'!AX$125</f>
        <v>0</v>
      </c>
      <c r="AY21" s="4">
        <f>'pdf DetailxSch Pos'!AY21*'pdf DetailxSch Pos'!AY$124</f>
        <v>0</v>
      </c>
      <c r="AZ21" s="4">
        <f>'pdf DetailxSch Pos'!AZ21*'pdf DetailxSch Pos'!AZ$124</f>
        <v>0</v>
      </c>
      <c r="BA21" s="4">
        <f>'pdf DetailxSch Pos'!BA21*'pdf DetailxSch Pos'!BA$124</f>
        <v>0</v>
      </c>
      <c r="BB21" s="4">
        <f>'pdf DetailxSch Pos'!BB21*'pdf DetailxSch Pos'!BB$124</f>
        <v>0</v>
      </c>
      <c r="BC21" s="4">
        <f>'pdf DetailxSch Pos'!BC21*'pdf DetailxSch Pos'!BC$124</f>
        <v>0</v>
      </c>
      <c r="BD21" s="4">
        <f>'pdf DetailxSch Pos'!BD21*'pdf DetailxSch Pos'!BD$124</f>
        <v>0</v>
      </c>
      <c r="BE21" s="4">
        <f>'pdf DetailxSch Pos'!BE21*'pdf DetailxSch Pos'!BE$124</f>
        <v>0</v>
      </c>
      <c r="BF21" s="4">
        <f>'pdf DetailxSch Pos'!BF21*'pdf DetailxSch Pos'!BF$125</f>
        <v>0</v>
      </c>
      <c r="BG21" s="4">
        <f>'pdf DetailxSch Pos'!BG21*'pdf DetailxSch Pos'!BG$125</f>
        <v>0</v>
      </c>
      <c r="BH21" s="4">
        <f>'pdf DetailxSch Pos'!BH21*'pdf DetailxSch Pos'!BH$125</f>
        <v>0</v>
      </c>
      <c r="BI21" s="4">
        <f>'pdf DetailxSch Pos'!BI21*'pdf DetailxSch Pos'!BI$125</f>
        <v>0</v>
      </c>
      <c r="BJ21" s="4">
        <f>'pdf DetailxSch Pos'!BJ21*'pdf DetailxSch Pos'!BJ$124</f>
        <v>0</v>
      </c>
      <c r="BK21" s="4">
        <f>'pdf DetailxSch Pos'!BK21*'pdf DetailxSch Pos'!BK$124</f>
        <v>0</v>
      </c>
      <c r="BL21" s="4">
        <f>'pdf DetailxSch Pos'!BL21*'pdf DetailxSch Pos'!BL$124</f>
        <v>0</v>
      </c>
      <c r="BM21" s="4">
        <f>'pdf DetailxSch Pos'!BM21*'pdf DetailxSch Pos'!BM$124</f>
        <v>0</v>
      </c>
      <c r="BN21" s="4">
        <f>'pdf DetailxSch Pos'!BN21*'pdf DetailxSch Pos'!BN$124</f>
        <v>0</v>
      </c>
      <c r="BO21" s="4">
        <f>'pdf DetailxSch Pos'!BO21*'pdf DetailxSch Pos'!BO$124</f>
        <v>0</v>
      </c>
      <c r="BP21" s="4">
        <f>'pdf DetailxSch Pos'!BP21*'pdf DetailxSch Pos'!BP$124</f>
        <v>0</v>
      </c>
      <c r="BQ21" s="4">
        <f>'pdf DetailxSch Pos'!BQ21*'pdf DetailxSch Pos'!BQ$124</f>
        <v>0</v>
      </c>
      <c r="BR21" s="4">
        <f>'pdf DetailxSch Pos'!BR21*'pdf DetailxSch Pos'!BR$125</f>
        <v>0</v>
      </c>
      <c r="BS21" s="4">
        <f>'pdf DetailxSch Pos'!BS21*'pdf DetailxSch Pos'!BS$125</f>
        <v>0</v>
      </c>
      <c r="BT21" s="4">
        <f>'pdf DetailxSch Pos'!BT21*'pdf DetailxSch Pos'!BT$125</f>
        <v>55095.566502463036</v>
      </c>
      <c r="BU21" s="4">
        <f>'pdf DetailxSch Pos'!BU21*'pdf DetailxSch Pos'!BU$125</f>
        <v>0</v>
      </c>
      <c r="BV21" s="4">
        <f>'pdf DetailxSch Pos'!BV21*'pdf DetailxSch Pos'!BV$124</f>
        <v>0</v>
      </c>
      <c r="BW21" s="4">
        <f>'pdf DetailxSch Pos'!BW21*'pdf DetailxSch Pos'!BW$125</f>
        <v>0</v>
      </c>
      <c r="BX21" s="4">
        <f>'pdf DetailxSch Pos'!BX21*'pdf DetailxSch Pos'!BX$125</f>
        <v>2364.532019704433</v>
      </c>
      <c r="BY21" s="4">
        <f>'pdf DetailxSch Pos'!BY21*'pdf DetailxSch Pos'!BY$125</f>
        <v>1580.2955665024626</v>
      </c>
      <c r="BZ21" s="4">
        <f>'pdf DetailxSch Pos'!BZ21*'pdf DetailxSch Pos'!BZ$125</f>
        <v>1374.3842364532015</v>
      </c>
      <c r="CA21" s="4">
        <f>'pdf DetailxSch Pos'!CA21*'pdf DetailxSch Pos'!CA$125</f>
        <v>1374.3842364532015</v>
      </c>
      <c r="CB21" s="4">
        <f>'pdf DetailxSch Pos'!CB21*'pdf DetailxSch Pos'!CB$125</f>
        <v>1580.2955665024626</v>
      </c>
      <c r="CC21" s="4">
        <f>'pdf DetailxSch Pos'!CC21*'pdf DetailxSch Pos'!CC$125</f>
        <v>5497.5369458128062</v>
      </c>
      <c r="CD21" s="4">
        <f>'pdf DetailxSch Pos'!CD21*'pdf DetailxSch Pos'!CD$124</f>
        <v>0</v>
      </c>
      <c r="CE21" s="4">
        <f>'pdf DetailxSch Pos'!CE21*'pdf DetailxSch Pos'!CE$124</f>
        <v>0</v>
      </c>
      <c r="CF21" s="4">
        <f>'pdf DetailxSch Pos'!CF21*'pdf DetailxSch Pos'!CF$125</f>
        <v>0</v>
      </c>
      <c r="CG21" s="4">
        <f>'pdf DetailxSch Pos'!CG21*'pdf DetailxSch Pos'!CG$125</f>
        <v>0</v>
      </c>
      <c r="CH21" s="4">
        <f>'pdf DetailxSch Pos'!CH21*'pdf DetailxSch Pos'!CH$124</f>
        <v>0</v>
      </c>
      <c r="CI21" s="4">
        <f>'pdf DetailxSch Pos'!CI21*'pdf DetailxSch Pos'!CI$124</f>
        <v>0</v>
      </c>
      <c r="CJ21" s="4">
        <f>'pdf DetailxSch Pos'!CJ21*'pdf DetailxSch Pos'!CJ$125</f>
        <v>0</v>
      </c>
      <c r="CK21" s="4">
        <f>'pdf DetailxSch Pos'!CK21*'pdf DetailxSch Pos'!CK$125</f>
        <v>0</v>
      </c>
      <c r="CL21" s="4">
        <f>'pdf DetailxSch Pos'!CL21*'pdf DetailxSch Pos'!CL$125</f>
        <v>27487.684729064029</v>
      </c>
      <c r="CM21" s="4">
        <f>'pdf DetailxSch Pos'!CM21*'pdf DetailxSch Pos'!CM$125</f>
        <v>71868.965517241362</v>
      </c>
      <c r="CN21" s="4">
        <f>'pdf DetailxSch Pos'!CN21*'pdf DetailxSch Pos'!CN$125</f>
        <v>4377.3399014778315</v>
      </c>
      <c r="CO21" s="4">
        <f>'pdf DetailxSch Pos'!CO21*'pdf DetailxSch Pos'!CO$125</f>
        <v>0</v>
      </c>
      <c r="CP21" s="4">
        <f>'pdf DetailxSch Pos'!CP21*'pdf DetailxSch Pos'!CP$125</f>
        <v>0</v>
      </c>
      <c r="CQ21" s="4">
        <f>'pdf DetailxSch Pos'!CQ21*'pdf DetailxSch Pos'!CQ$125</f>
        <v>0</v>
      </c>
      <c r="CR21" s="4">
        <f>'pdf DetailxSch Pos'!CR21*'pdf DetailxSch Pos'!CR$125</f>
        <v>0</v>
      </c>
      <c r="CS21" s="4">
        <f>'pdf DetailxSch Pos'!CS21*'pdf DetailxSch Pos'!CS$124</f>
        <v>0</v>
      </c>
      <c r="CT21" s="4">
        <f>'pdf DetailxSch Pos'!CT21*'pdf DetailxSch Pos'!CT$125</f>
        <v>8423.6453201970417</v>
      </c>
      <c r="CU21" s="4">
        <f>'pdf DetailxSch Pos'!CU21*'pdf DetailxSch Pos'!CU$125</f>
        <v>0</v>
      </c>
      <c r="CV21" s="4">
        <f>'pdf DetailxSch Pos'!CV21*'pdf DetailxSch Pos'!CV$125</f>
        <v>0</v>
      </c>
      <c r="CW21" s="4">
        <f>'pdf DetailxSch Pos'!CW21*'pdf DetailxSch Pos'!CW$125</f>
        <v>0</v>
      </c>
      <c r="CY21" s="4">
        <f>'pdf DetailxSch Pos'!CY21*'pdf DetailxSch Pos'!CY$125</f>
        <v>0</v>
      </c>
      <c r="CZ21" s="4">
        <f>'pdf DetailxSch Pos'!CZ21*'pdf DetailxSch Pos'!CZ$125</f>
        <v>0</v>
      </c>
      <c r="DA21" s="4">
        <f>'pdf DetailxSch Pos'!DA21*'pdf DetailxSch Pos'!DA$125</f>
        <v>0</v>
      </c>
      <c r="DB21" s="4">
        <f>'pdf DetailxSch Pos'!DB21*'pdf DetailxSch Pos'!DB$125</f>
        <v>0</v>
      </c>
      <c r="DC21" s="4">
        <f>'pdf DetailxSch Pos'!DC21*'pdf DetailxSch Pos'!DC$125</f>
        <v>0</v>
      </c>
      <c r="DD21" s="4">
        <f>'pdf DetailxSch $$'!DE21</f>
        <v>-112561</v>
      </c>
      <c r="DE21" s="4">
        <f t="shared" si="0"/>
        <v>4924320.800783434</v>
      </c>
      <c r="DF21" s="4">
        <f t="shared" si="1"/>
        <v>4811759.800783434</v>
      </c>
      <c r="DG21" s="4">
        <f>'pdf DetailxSch $$'!DG21</f>
        <v>4932887</v>
      </c>
      <c r="DH21" s="4">
        <f t="shared" si="2"/>
        <v>121127.19921656605</v>
      </c>
      <c r="DI21" s="44">
        <f t="shared" si="3"/>
        <v>-2.5173159972957198E-2</v>
      </c>
    </row>
    <row r="22" spans="1:113" x14ac:dyDescent="0.2">
      <c r="A22" s="7">
        <v>221</v>
      </c>
      <c r="B22" t="s">
        <v>33</v>
      </c>
      <c r="C22" t="s">
        <v>351</v>
      </c>
      <c r="D22">
        <v>7</v>
      </c>
      <c r="E22" s="10">
        <v>305</v>
      </c>
      <c r="F22" s="9">
        <v>0.66900000000000004</v>
      </c>
      <c r="G22">
        <v>204</v>
      </c>
      <c r="H22" s="4">
        <f>'pdf DetailxSch Pos'!H22*'pdf DetailxSch Pos'!H$124</f>
        <v>191050.75104188372</v>
      </c>
      <c r="I22" s="4">
        <f>'pdf DetailxSch Pos'!I22*'pdf DetailxSch Pos'!I$124</f>
        <v>110891.27068881014</v>
      </c>
      <c r="J22" s="4">
        <f>'pdf DetailxSch Pos'!J22*'pdf DetailxSch Pos'!J$124</f>
        <v>122331.79937332397</v>
      </c>
      <c r="K22" s="4">
        <f>'pdf DetailxSch Pos'!K22*'pdf DetailxSch Pos'!K$124</f>
        <v>0</v>
      </c>
      <c r="L22" s="4">
        <f>'pdf DetailxSch Pos'!L22*'pdf DetailxSch Pos'!L$124</f>
        <v>0</v>
      </c>
      <c r="M22" s="4">
        <f>'pdf DetailxSch Pos'!M22*'pdf DetailxSch Pos'!M$124</f>
        <v>89505.059196611037</v>
      </c>
      <c r="N22" s="4">
        <f>'pdf DetailxSch Pos'!N22*'pdf DetailxSch Pos'!N$124</f>
        <v>59866.796146808359</v>
      </c>
      <c r="O22" s="4">
        <f>'pdf DetailxSch Pos'!O22*'pdf DetailxSch Pos'!O$124</f>
        <v>0</v>
      </c>
      <c r="P22" s="4">
        <f>'pdf DetailxSch Pos'!P22*'pdf DetailxSch Pos'!P$124</f>
        <v>0</v>
      </c>
      <c r="Q22" s="4">
        <f>'pdf DetailxSch Pos'!Q22*'pdf DetailxSch Pos'!Q$124</f>
        <v>0</v>
      </c>
      <c r="R22" s="4">
        <f>'pdf DetailxSch Pos'!R22*'pdf DetailxSch Pos'!R$124</f>
        <v>0</v>
      </c>
      <c r="S22" s="4">
        <f>'pdf DetailxSch Pos'!S22*'pdf DetailxSch Pos'!S$124</f>
        <v>77625.750694703253</v>
      </c>
      <c r="T22" s="4">
        <f>'pdf DetailxSch Pos'!T22*'pdf DetailxSch Pos'!T$124</f>
        <v>60676.224767295193</v>
      </c>
      <c r="U22" s="4">
        <f>'pdf DetailxSch Pos'!U22*'pdf DetailxSch Pos'!U$124</f>
        <v>99432.634749854755</v>
      </c>
      <c r="V22" s="4">
        <f>'pdf DetailxSch Pos'!V22*'pdf DetailxSch Pos'!V$124</f>
        <v>110891.27068881014</v>
      </c>
      <c r="W22" s="4">
        <f>'pdf DetailxSch Pos'!W22*'pdf DetailxSch Pos'!W$124</f>
        <v>332673.8120664304</v>
      </c>
      <c r="X22" s="4">
        <f>'pdf DetailxSch Pos'!X22*'pdf DetailxSch Pos'!X$124</f>
        <v>0</v>
      </c>
      <c r="Y22" s="4">
        <f>'pdf DetailxSch Pos'!Y22*'pdf DetailxSch Pos'!Y$124</f>
        <v>221782.54137762028</v>
      </c>
      <c r="Z22" s="4">
        <f>'pdf DetailxSch Pos'!Z22*'pdf DetailxSch Pos'!Z$124</f>
        <v>110891.27068881014</v>
      </c>
      <c r="AA22" s="4">
        <f>'pdf DetailxSch Pos'!AA22*'pdf DetailxSch Pos'!AA$124</f>
        <v>332673.8120664304</v>
      </c>
      <c r="AB22" s="4">
        <f>'pdf DetailxSch Pos'!AB22*'pdf DetailxSch Pos'!AB$124</f>
        <v>200466.94616738829</v>
      </c>
      <c r="AC22" s="4">
        <f>'pdf DetailxSch Pos'!AC22*'pdf DetailxSch Pos'!AC$124</f>
        <v>66822.315389129435</v>
      </c>
      <c r="AD22" s="4">
        <f>'pdf DetailxSch Pos'!AD22*'pdf DetailxSch Pos'!AD$124</f>
        <v>1330695.2482657216</v>
      </c>
      <c r="AE22" s="4">
        <f>'pdf DetailxSch Pos'!AE22*'pdf DetailxSch Pos'!AE$124</f>
        <v>0</v>
      </c>
      <c r="AF22" s="4">
        <f>'pdf DetailxSch Pos'!AF22*'pdf DetailxSch Pos'!AF$124</f>
        <v>110891.27068881014</v>
      </c>
      <c r="AG22" s="4">
        <f>'pdf DetailxSch Pos'!AG22*'pdf DetailxSch Pos'!AG$124</f>
        <v>110891.27068881014</v>
      </c>
      <c r="AH22" s="4">
        <f>'pdf DetailxSch Pos'!AH22*'pdf DetailxSch Pos'!AH$124</f>
        <v>332673.8120664304</v>
      </c>
      <c r="AI22" s="4">
        <f>'pdf DetailxSch Pos'!AI22*'pdf DetailxSch Pos'!AI$124</f>
        <v>0</v>
      </c>
      <c r="AJ22" s="4">
        <f>'pdf DetailxSch Pos'!AJ22*'pdf DetailxSch Pos'!AJ$124</f>
        <v>0</v>
      </c>
      <c r="AK22" s="4">
        <f>'pdf DetailxSch Pos'!AK22*'pdf DetailxSch Pos'!AK$124</f>
        <v>0</v>
      </c>
      <c r="AL22" s="4">
        <f>'pdf DetailxSch Pos'!AL22*'pdf DetailxSch Pos'!AL$124</f>
        <v>0</v>
      </c>
      <c r="AM22" s="4">
        <f>'pdf DetailxSch Pos'!AM22*'pdf DetailxSch Pos'!AM$124</f>
        <v>15524.777896433421</v>
      </c>
      <c r="AN22" s="4">
        <f>'pdf DetailxSch Pos'!AN22*'pdf DetailxSch Pos'!AN$124</f>
        <v>0</v>
      </c>
      <c r="AO22" s="4">
        <f>'pdf DetailxSch Pos'!AO22*'pdf DetailxSch Pos'!AO$124</f>
        <v>0</v>
      </c>
      <c r="AP22" s="4">
        <f>'pdf DetailxSch Pos'!AP22*'pdf DetailxSch Pos'!AP$124</f>
        <v>0</v>
      </c>
      <c r="AQ22" s="4">
        <f>'pdf DetailxSch Pos'!AQ22*'pdf DetailxSch Pos'!AQ$124</f>
        <v>28640</v>
      </c>
      <c r="AR22" s="4">
        <f>'pdf DetailxSch Pos'!AR22*'pdf DetailxSch Pos'!AR$124</f>
        <v>28640</v>
      </c>
      <c r="AS22" s="4">
        <f>'pdf DetailxSch Pos'!AS22*'pdf DetailxSch Pos'!AS$124</f>
        <v>10740</v>
      </c>
      <c r="AT22" s="4">
        <f>'pdf DetailxSch Pos'!AT22*'pdf DetailxSch Pos'!AT$125</f>
        <v>0</v>
      </c>
      <c r="AU22" s="4">
        <f>'pdf DetailxSch Pos'!AU22*'pdf DetailxSch Pos'!AU$125</f>
        <v>0</v>
      </c>
      <c r="AV22" s="4">
        <f>'pdf DetailxSch Pos'!AV22*'pdf DetailxSch Pos'!AV$125</f>
        <v>134086.69950738913</v>
      </c>
      <c r="AW22" s="4">
        <f>'pdf DetailxSch Pos'!AW22*'pdf DetailxSch Pos'!AW$125</f>
        <v>2166.5024630541866</v>
      </c>
      <c r="AX22" s="4">
        <f>'pdf DetailxSch Pos'!AX22*'pdf DetailxSch Pos'!AX$125</f>
        <v>0</v>
      </c>
      <c r="AY22" s="4">
        <f>'pdf DetailxSch Pos'!AY22*'pdf DetailxSch Pos'!AY$124</f>
        <v>0</v>
      </c>
      <c r="AZ22" s="4">
        <f>'pdf DetailxSch Pos'!AZ22*'pdf DetailxSch Pos'!AZ$124</f>
        <v>0</v>
      </c>
      <c r="BA22" s="4">
        <f>'pdf DetailxSch Pos'!BA22*'pdf DetailxSch Pos'!BA$124</f>
        <v>0</v>
      </c>
      <c r="BB22" s="4">
        <f>'pdf DetailxSch Pos'!BB22*'pdf DetailxSch Pos'!BB$124</f>
        <v>0</v>
      </c>
      <c r="BC22" s="4">
        <f>'pdf DetailxSch Pos'!BC22*'pdf DetailxSch Pos'!BC$124</f>
        <v>0</v>
      </c>
      <c r="BD22" s="4">
        <f>'pdf DetailxSch Pos'!BD22*'pdf DetailxSch Pos'!BD$124</f>
        <v>0</v>
      </c>
      <c r="BE22" s="4">
        <f>'pdf DetailxSch Pos'!BE22*'pdf DetailxSch Pos'!BE$124</f>
        <v>0</v>
      </c>
      <c r="BF22" s="4">
        <f>'pdf DetailxSch Pos'!BF22*'pdf DetailxSch Pos'!BF$125</f>
        <v>0</v>
      </c>
      <c r="BG22" s="4">
        <f>'pdf DetailxSch Pos'!BG22*'pdf DetailxSch Pos'!BG$125</f>
        <v>0</v>
      </c>
      <c r="BH22" s="4">
        <f>'pdf DetailxSch Pos'!BH22*'pdf DetailxSch Pos'!BH$125</f>
        <v>0</v>
      </c>
      <c r="BI22" s="4">
        <f>'pdf DetailxSch Pos'!BI22*'pdf DetailxSch Pos'!BI$125</f>
        <v>0</v>
      </c>
      <c r="BJ22" s="4">
        <f>'pdf DetailxSch Pos'!BJ22*'pdf DetailxSch Pos'!BJ$124</f>
        <v>0</v>
      </c>
      <c r="BK22" s="4">
        <f>'pdf DetailxSch Pos'!BK22*'pdf DetailxSch Pos'!BK$124</f>
        <v>0</v>
      </c>
      <c r="BL22" s="4">
        <f>'pdf DetailxSch Pos'!BL22*'pdf DetailxSch Pos'!BL$124</f>
        <v>0</v>
      </c>
      <c r="BM22" s="4">
        <f>'pdf DetailxSch Pos'!BM22*'pdf DetailxSch Pos'!BM$124</f>
        <v>0</v>
      </c>
      <c r="BN22" s="4">
        <f>'pdf DetailxSch Pos'!BN22*'pdf DetailxSch Pos'!BN$124</f>
        <v>0</v>
      </c>
      <c r="BO22" s="4">
        <f>'pdf DetailxSch Pos'!BO22*'pdf DetailxSch Pos'!BO$124</f>
        <v>0</v>
      </c>
      <c r="BP22" s="4">
        <f>'pdf DetailxSch Pos'!BP22*'pdf DetailxSch Pos'!BP$124</f>
        <v>0</v>
      </c>
      <c r="BQ22" s="4">
        <f>'pdf DetailxSch Pos'!BQ22*'pdf DetailxSch Pos'!BQ$124</f>
        <v>0</v>
      </c>
      <c r="BR22" s="4">
        <f>'pdf DetailxSch Pos'!BR22*'pdf DetailxSch Pos'!BR$125</f>
        <v>0</v>
      </c>
      <c r="BS22" s="4">
        <f>'pdf DetailxSch Pos'!BS22*'pdf DetailxSch Pos'!BS$125</f>
        <v>0</v>
      </c>
      <c r="BT22" s="4">
        <f>'pdf DetailxSch Pos'!BT22*'pdf DetailxSch Pos'!BT$125</f>
        <v>110191.13300492607</v>
      </c>
      <c r="BU22" s="4">
        <f>'pdf DetailxSch Pos'!BU22*'pdf DetailxSch Pos'!BU$125</f>
        <v>0</v>
      </c>
      <c r="BV22" s="4">
        <f>'pdf DetailxSch Pos'!BV22*'pdf DetailxSch Pos'!BV$124</f>
        <v>0</v>
      </c>
      <c r="BW22" s="4">
        <f>'pdf DetailxSch Pos'!BW22*'pdf DetailxSch Pos'!BW$125</f>
        <v>0</v>
      </c>
      <c r="BX22" s="4">
        <f>'pdf DetailxSch Pos'!BX22*'pdf DetailxSch Pos'!BX$125</f>
        <v>4019.7044334975358</v>
      </c>
      <c r="BY22" s="4">
        <f>'pdf DetailxSch Pos'!BY22*'pdf DetailxSch Pos'!BY$125</f>
        <v>1728.0788177339896</v>
      </c>
      <c r="BZ22" s="4">
        <f>'pdf DetailxSch Pos'!BZ22*'pdf DetailxSch Pos'!BZ$125</f>
        <v>1502.4630541871916</v>
      </c>
      <c r="CA22" s="4">
        <f>'pdf DetailxSch Pos'!CA22*'pdf DetailxSch Pos'!CA$125</f>
        <v>1502.4630541871916</v>
      </c>
      <c r="CB22" s="4">
        <f>'pdf DetailxSch Pos'!CB22*'pdf DetailxSch Pos'!CB$125</f>
        <v>1728.0788177339896</v>
      </c>
      <c r="CC22" s="4">
        <f>'pdf DetailxSch Pos'!CC22*'pdf DetailxSch Pos'!CC$125</f>
        <v>6009.8522167487663</v>
      </c>
      <c r="CD22" s="4">
        <f>'pdf DetailxSch Pos'!CD22*'pdf DetailxSch Pos'!CD$124</f>
        <v>0</v>
      </c>
      <c r="CE22" s="4">
        <f>'pdf DetailxSch Pos'!CE22*'pdf DetailxSch Pos'!CE$124</f>
        <v>0</v>
      </c>
      <c r="CF22" s="4">
        <f>'pdf DetailxSch Pos'!CF22*'pdf DetailxSch Pos'!CF$125</f>
        <v>0</v>
      </c>
      <c r="CG22" s="4">
        <f>'pdf DetailxSch Pos'!CG22*'pdf DetailxSch Pos'!CG$125</f>
        <v>0</v>
      </c>
      <c r="CH22" s="4">
        <f>'pdf DetailxSch Pos'!CH22*'pdf DetailxSch Pos'!CH$124</f>
        <v>0</v>
      </c>
      <c r="CI22" s="4">
        <f>'pdf DetailxSch Pos'!CI22*'pdf DetailxSch Pos'!CI$124</f>
        <v>0</v>
      </c>
      <c r="CJ22" s="4">
        <f>'pdf DetailxSch Pos'!CJ22*'pdf DetailxSch Pos'!CJ$125</f>
        <v>0</v>
      </c>
      <c r="CK22" s="4">
        <f>'pdf DetailxSch Pos'!CK22*'pdf DetailxSch Pos'!CK$125</f>
        <v>0</v>
      </c>
      <c r="CL22" s="4">
        <f>'pdf DetailxSch Pos'!CL22*'pdf DetailxSch Pos'!CL$125</f>
        <v>30049.261083743833</v>
      </c>
      <c r="CM22" s="4">
        <f>'pdf DetailxSch Pos'!CM22*'pdf DetailxSch Pos'!CM$125</f>
        <v>66399.014778325101</v>
      </c>
      <c r="CN22" s="4">
        <f>'pdf DetailxSch Pos'!CN22*'pdf DetailxSch Pos'!CN$125</f>
        <v>5770.4433497536929</v>
      </c>
      <c r="CO22" s="4">
        <f>'pdf DetailxSch Pos'!CO22*'pdf DetailxSch Pos'!CO$125</f>
        <v>0</v>
      </c>
      <c r="CP22" s="4">
        <f>'pdf DetailxSch Pos'!CP22*'pdf DetailxSch Pos'!CP$125</f>
        <v>0</v>
      </c>
      <c r="CQ22" s="4">
        <f>'pdf DetailxSch Pos'!CQ22*'pdf DetailxSch Pos'!CQ$125</f>
        <v>13654.187192118223</v>
      </c>
      <c r="CR22" s="4">
        <f>'pdf DetailxSch Pos'!CR22*'pdf DetailxSch Pos'!CR$125</f>
        <v>0</v>
      </c>
      <c r="CS22" s="4">
        <f>'pdf DetailxSch Pos'!CS22*'pdf DetailxSch Pos'!CS$124</f>
        <v>0</v>
      </c>
      <c r="CT22" s="4">
        <f>'pdf DetailxSch Pos'!CT22*'pdf DetailxSch Pos'!CT$125</f>
        <v>7315.2709359605888</v>
      </c>
      <c r="CU22" s="4">
        <f>'pdf DetailxSch Pos'!CU22*'pdf DetailxSch Pos'!CU$125</f>
        <v>0</v>
      </c>
      <c r="CV22" s="4">
        <f>'pdf DetailxSch Pos'!CV22*'pdf DetailxSch Pos'!CV$125</f>
        <v>0</v>
      </c>
      <c r="CW22" s="4">
        <f>'pdf DetailxSch Pos'!CW22*'pdf DetailxSch Pos'!CW$125</f>
        <v>0</v>
      </c>
      <c r="CY22" s="4">
        <f>'pdf DetailxSch Pos'!CY22*'pdf DetailxSch Pos'!CY$125</f>
        <v>0</v>
      </c>
      <c r="CZ22" s="4">
        <f>'pdf DetailxSch Pos'!CZ22*'pdf DetailxSch Pos'!CZ$125</f>
        <v>0</v>
      </c>
      <c r="DA22" s="4">
        <f>'pdf DetailxSch Pos'!DA22*'pdf DetailxSch Pos'!DA$125</f>
        <v>0</v>
      </c>
      <c r="DB22" s="4">
        <f>'pdf DetailxSch Pos'!DB22*'pdf DetailxSch Pos'!DB$125</f>
        <v>0</v>
      </c>
      <c r="DC22" s="4">
        <f>'pdf DetailxSch Pos'!DC22*'pdf DetailxSch Pos'!DC$125</f>
        <v>0</v>
      </c>
      <c r="DD22" s="4">
        <f>'pdf DetailxSch $$'!DE22</f>
        <v>-402</v>
      </c>
      <c r="DE22" s="4">
        <f t="shared" si="0"/>
        <v>4542401.7874194738</v>
      </c>
      <c r="DF22" s="4">
        <f t="shared" si="1"/>
        <v>4541999.7874194738</v>
      </c>
      <c r="DG22" s="4">
        <f>'pdf DetailxSch $$'!DG22</f>
        <v>4642531</v>
      </c>
      <c r="DH22" s="4">
        <f t="shared" si="2"/>
        <v>100531.21258052625</v>
      </c>
      <c r="DI22" s="44">
        <f t="shared" si="3"/>
        <v>-2.2133689406807044E-2</v>
      </c>
    </row>
    <row r="23" spans="1:113" x14ac:dyDescent="0.2">
      <c r="A23" s="7">
        <v>247</v>
      </c>
      <c r="B23" t="s">
        <v>34</v>
      </c>
      <c r="C23" t="s">
        <v>351</v>
      </c>
      <c r="D23">
        <v>7</v>
      </c>
      <c r="E23" s="10">
        <v>232</v>
      </c>
      <c r="F23" s="9">
        <v>0.79300000000000004</v>
      </c>
      <c r="G23">
        <v>184</v>
      </c>
      <c r="H23" s="4">
        <f>'pdf DetailxSch Pos'!H23*'pdf DetailxSch Pos'!H$124</f>
        <v>191050.75104188372</v>
      </c>
      <c r="I23" s="4">
        <f>'pdf DetailxSch Pos'!I23*'pdf DetailxSch Pos'!I$124</f>
        <v>110891.27068881014</v>
      </c>
      <c r="J23" s="4">
        <f>'pdf DetailxSch Pos'!J23*'pdf DetailxSch Pos'!J$124</f>
        <v>0</v>
      </c>
      <c r="K23" s="4">
        <f>'pdf DetailxSch Pos'!K23*'pdf DetailxSch Pos'!K$124</f>
        <v>0</v>
      </c>
      <c r="L23" s="4">
        <f>'pdf DetailxSch Pos'!L23*'pdf DetailxSch Pos'!L$124</f>
        <v>0</v>
      </c>
      <c r="M23" s="4">
        <f>'pdf DetailxSch Pos'!M23*'pdf DetailxSch Pos'!M$124</f>
        <v>44752.529598305518</v>
      </c>
      <c r="N23" s="4">
        <f>'pdf DetailxSch Pos'!N23*'pdf DetailxSch Pos'!N$124</f>
        <v>59866.796146808359</v>
      </c>
      <c r="O23" s="4">
        <f>'pdf DetailxSch Pos'!O23*'pdf DetailxSch Pos'!O$124</f>
        <v>0</v>
      </c>
      <c r="P23" s="4">
        <f>'pdf DetailxSch Pos'!P23*'pdf DetailxSch Pos'!P$124</f>
        <v>0</v>
      </c>
      <c r="Q23" s="4">
        <f>'pdf DetailxSch Pos'!Q23*'pdf DetailxSch Pos'!Q$124</f>
        <v>0</v>
      </c>
      <c r="R23" s="4">
        <f>'pdf DetailxSch Pos'!R23*'pdf DetailxSch Pos'!R$124</f>
        <v>0</v>
      </c>
      <c r="S23" s="4">
        <f>'pdf DetailxSch Pos'!S23*'pdf DetailxSch Pos'!S$124</f>
        <v>77625.750694703253</v>
      </c>
      <c r="T23" s="4">
        <f>'pdf DetailxSch Pos'!T23*'pdf DetailxSch Pos'!T$124</f>
        <v>60676.224767295193</v>
      </c>
      <c r="U23" s="4">
        <f>'pdf DetailxSch Pos'!U23*'pdf DetailxSch Pos'!U$124</f>
        <v>49716.317374927377</v>
      </c>
      <c r="V23" s="4">
        <f>'pdf DetailxSch Pos'!V23*'pdf DetailxSch Pos'!V$124</f>
        <v>55445.635344405069</v>
      </c>
      <c r="W23" s="4">
        <f>'pdf DetailxSch Pos'!W23*'pdf DetailxSch Pos'!W$124</f>
        <v>332673.8120664304</v>
      </c>
      <c r="X23" s="4">
        <f>'pdf DetailxSch Pos'!X23*'pdf DetailxSch Pos'!X$124</f>
        <v>0</v>
      </c>
      <c r="Y23" s="4">
        <f>'pdf DetailxSch Pos'!Y23*'pdf DetailxSch Pos'!Y$124</f>
        <v>110891.27068881014</v>
      </c>
      <c r="Z23" s="4">
        <f>'pdf DetailxSch Pos'!Z23*'pdf DetailxSch Pos'!Z$124</f>
        <v>0</v>
      </c>
      <c r="AA23" s="4">
        <f>'pdf DetailxSch Pos'!AA23*'pdf DetailxSch Pos'!AA$124</f>
        <v>221782.54137762028</v>
      </c>
      <c r="AB23" s="4">
        <f>'pdf DetailxSch Pos'!AB23*'pdf DetailxSch Pos'!AB$124</f>
        <v>100233.47308369415</v>
      </c>
      <c r="AC23" s="4">
        <f>'pdf DetailxSch Pos'!AC23*'pdf DetailxSch Pos'!AC$124</f>
        <v>66822.315389129435</v>
      </c>
      <c r="AD23" s="4">
        <f>'pdf DetailxSch Pos'!AD23*'pdf DetailxSch Pos'!AD$124</f>
        <v>1219803.9775769114</v>
      </c>
      <c r="AE23" s="4">
        <f>'pdf DetailxSch Pos'!AE23*'pdf DetailxSch Pos'!AE$124</f>
        <v>0</v>
      </c>
      <c r="AF23" s="4">
        <f>'pdf DetailxSch Pos'!AF23*'pdf DetailxSch Pos'!AF$124</f>
        <v>110891.27068881014</v>
      </c>
      <c r="AG23" s="4">
        <f>'pdf DetailxSch Pos'!AG23*'pdf DetailxSch Pos'!AG$124</f>
        <v>110891.27068881014</v>
      </c>
      <c r="AH23" s="4">
        <f>'pdf DetailxSch Pos'!AH23*'pdf DetailxSch Pos'!AH$124</f>
        <v>665347.6241328608</v>
      </c>
      <c r="AI23" s="4">
        <f>'pdf DetailxSch Pos'!AI23*'pdf DetailxSch Pos'!AI$124</f>
        <v>133644.63077825887</v>
      </c>
      <c r="AJ23" s="4">
        <f>'pdf DetailxSch Pos'!AJ23*'pdf DetailxSch Pos'!AJ$124</f>
        <v>0</v>
      </c>
      <c r="AK23" s="4">
        <f>'pdf DetailxSch Pos'!AK23*'pdf DetailxSch Pos'!AK$124</f>
        <v>0</v>
      </c>
      <c r="AL23" s="4">
        <f>'pdf DetailxSch Pos'!AL23*'pdf DetailxSch Pos'!AL$124</f>
        <v>0</v>
      </c>
      <c r="AM23" s="4">
        <f>'pdf DetailxSch Pos'!AM23*'pdf DetailxSch Pos'!AM$124</f>
        <v>5544.5635344405073</v>
      </c>
      <c r="AN23" s="4">
        <f>'pdf DetailxSch Pos'!AN23*'pdf DetailxSch Pos'!AN$124</f>
        <v>0</v>
      </c>
      <c r="AO23" s="4">
        <f>'pdf DetailxSch Pos'!AO23*'pdf DetailxSch Pos'!AO$124</f>
        <v>0</v>
      </c>
      <c r="AP23" s="4">
        <f>'pdf DetailxSch Pos'!AP23*'pdf DetailxSch Pos'!AP$124</f>
        <v>0</v>
      </c>
      <c r="AQ23" s="4">
        <f>'pdf DetailxSch Pos'!AQ23*'pdf DetailxSch Pos'!AQ$124</f>
        <v>28640</v>
      </c>
      <c r="AR23" s="4">
        <f>'pdf DetailxSch Pos'!AR23*'pdf DetailxSch Pos'!AR$124</f>
        <v>28640</v>
      </c>
      <c r="AS23" s="4">
        <f>'pdf DetailxSch Pos'!AS23*'pdf DetailxSch Pos'!AS$124</f>
        <v>10740</v>
      </c>
      <c r="AT23" s="4">
        <f>'pdf DetailxSch Pos'!AT23*'pdf DetailxSch Pos'!AT$125</f>
        <v>0</v>
      </c>
      <c r="AU23" s="4">
        <f>'pdf DetailxSch Pos'!AU23*'pdf DetailxSch Pos'!AU$125</f>
        <v>0</v>
      </c>
      <c r="AV23" s="4">
        <f>'pdf DetailxSch Pos'!AV23*'pdf DetailxSch Pos'!AV$125</f>
        <v>101993.10344827583</v>
      </c>
      <c r="AW23" s="4">
        <f>'pdf DetailxSch Pos'!AW23*'pdf DetailxSch Pos'!AW$125</f>
        <v>1648.2758620689649</v>
      </c>
      <c r="AX23" s="4">
        <f>'pdf DetailxSch Pos'!AX23*'pdf DetailxSch Pos'!AX$125</f>
        <v>0</v>
      </c>
      <c r="AY23" s="4">
        <f>'pdf DetailxSch Pos'!AY23*'pdf DetailxSch Pos'!AY$124</f>
        <v>0</v>
      </c>
      <c r="AZ23" s="4">
        <f>'pdf DetailxSch Pos'!AZ23*'pdf DetailxSch Pos'!AZ$124</f>
        <v>0</v>
      </c>
      <c r="BA23" s="4">
        <f>'pdf DetailxSch Pos'!BA23*'pdf DetailxSch Pos'!BA$124</f>
        <v>0</v>
      </c>
      <c r="BB23" s="4">
        <f>'pdf DetailxSch Pos'!BB23*'pdf DetailxSch Pos'!BB$124</f>
        <v>0</v>
      </c>
      <c r="BC23" s="4">
        <f>'pdf DetailxSch Pos'!BC23*'pdf DetailxSch Pos'!BC$124</f>
        <v>110891.27068881014</v>
      </c>
      <c r="BD23" s="4">
        <f>'pdf DetailxSch Pos'!BD23*'pdf DetailxSch Pos'!BD$124</f>
        <v>0</v>
      </c>
      <c r="BE23" s="4">
        <f>'pdf DetailxSch Pos'!BE23*'pdf DetailxSch Pos'!BE$124</f>
        <v>0</v>
      </c>
      <c r="BF23" s="4">
        <f>'pdf DetailxSch Pos'!BF23*'pdf DetailxSch Pos'!BF$125</f>
        <v>0</v>
      </c>
      <c r="BG23" s="4">
        <f>'pdf DetailxSch Pos'!BG23*'pdf DetailxSch Pos'!BG$125</f>
        <v>0</v>
      </c>
      <c r="BH23" s="4">
        <f>'pdf DetailxSch Pos'!BH23*'pdf DetailxSch Pos'!BH$125</f>
        <v>0</v>
      </c>
      <c r="BI23" s="4">
        <f>'pdf DetailxSch Pos'!BI23*'pdf DetailxSch Pos'!BI$125</f>
        <v>0</v>
      </c>
      <c r="BJ23" s="4">
        <f>'pdf DetailxSch Pos'!BJ23*'pdf DetailxSch Pos'!BJ$124</f>
        <v>0</v>
      </c>
      <c r="BK23" s="4">
        <f>'pdf DetailxSch Pos'!BK23*'pdf DetailxSch Pos'!BK$124</f>
        <v>0</v>
      </c>
      <c r="BL23" s="4">
        <f>'pdf DetailxSch Pos'!BL23*'pdf DetailxSch Pos'!BL$124</f>
        <v>0</v>
      </c>
      <c r="BM23" s="4">
        <f>'pdf DetailxSch Pos'!BM23*'pdf DetailxSch Pos'!BM$124</f>
        <v>0</v>
      </c>
      <c r="BN23" s="4">
        <f>'pdf DetailxSch Pos'!BN23*'pdf DetailxSch Pos'!BN$124</f>
        <v>0</v>
      </c>
      <c r="BO23" s="4">
        <f>'pdf DetailxSch Pos'!BO23*'pdf DetailxSch Pos'!BO$124</f>
        <v>0</v>
      </c>
      <c r="BP23" s="4">
        <f>'pdf DetailxSch Pos'!BP23*'pdf DetailxSch Pos'!BP$124</f>
        <v>0</v>
      </c>
      <c r="BQ23" s="4">
        <f>'pdf DetailxSch Pos'!BQ23*'pdf DetailxSch Pos'!BQ$124</f>
        <v>0</v>
      </c>
      <c r="BR23" s="4">
        <f>'pdf DetailxSch Pos'!BR23*'pdf DetailxSch Pos'!BR$125</f>
        <v>0</v>
      </c>
      <c r="BS23" s="4">
        <f>'pdf DetailxSch Pos'!BS23*'pdf DetailxSch Pos'!BS$125</f>
        <v>0</v>
      </c>
      <c r="BT23" s="4">
        <f>'pdf DetailxSch Pos'!BT23*'pdf DetailxSch Pos'!BT$125</f>
        <v>110191.13300492607</v>
      </c>
      <c r="BU23" s="4">
        <f>'pdf DetailxSch Pos'!BU23*'pdf DetailxSch Pos'!BU$125</f>
        <v>0</v>
      </c>
      <c r="BV23" s="4">
        <f>'pdf DetailxSch Pos'!BV23*'pdf DetailxSch Pos'!BV$124</f>
        <v>0</v>
      </c>
      <c r="BW23" s="4">
        <f>'pdf DetailxSch Pos'!BW23*'pdf DetailxSch Pos'!BW$125</f>
        <v>0</v>
      </c>
      <c r="BX23" s="4">
        <f>'pdf DetailxSch Pos'!BX23*'pdf DetailxSch Pos'!BX$125</f>
        <v>7294.5812807881748</v>
      </c>
      <c r="BY23" s="4">
        <f>'pdf DetailxSch Pos'!BY23*'pdf DetailxSch Pos'!BY$125</f>
        <v>1314.2857142857138</v>
      </c>
      <c r="BZ23" s="4">
        <f>'pdf DetailxSch Pos'!BZ23*'pdf DetailxSch Pos'!BZ$125</f>
        <v>1142.8571428571424</v>
      </c>
      <c r="CA23" s="4">
        <f>'pdf DetailxSch Pos'!CA23*'pdf DetailxSch Pos'!CA$125</f>
        <v>1142.8571428571424</v>
      </c>
      <c r="CB23" s="4">
        <f>'pdf DetailxSch Pos'!CB23*'pdf DetailxSch Pos'!CB$125</f>
        <v>1314.2857142857138</v>
      </c>
      <c r="CC23" s="4">
        <f>'pdf DetailxSch Pos'!CC23*'pdf DetailxSch Pos'!CC$125</f>
        <v>4571.4285714285697</v>
      </c>
      <c r="CD23" s="4">
        <f>'pdf DetailxSch Pos'!CD23*'pdf DetailxSch Pos'!CD$124</f>
        <v>0</v>
      </c>
      <c r="CE23" s="4">
        <f>'pdf DetailxSch Pos'!CE23*'pdf DetailxSch Pos'!CE$124</f>
        <v>0</v>
      </c>
      <c r="CF23" s="4">
        <f>'pdf DetailxSch Pos'!CF23*'pdf DetailxSch Pos'!CF$125</f>
        <v>0</v>
      </c>
      <c r="CG23" s="4">
        <f>'pdf DetailxSch Pos'!CG23*'pdf DetailxSch Pos'!CG$125</f>
        <v>0</v>
      </c>
      <c r="CH23" s="4">
        <f>'pdf DetailxSch Pos'!CH23*'pdf DetailxSch Pos'!CH$124</f>
        <v>0</v>
      </c>
      <c r="CI23" s="4">
        <f>'pdf DetailxSch Pos'!CI23*'pdf DetailxSch Pos'!CI$124</f>
        <v>0</v>
      </c>
      <c r="CJ23" s="4">
        <f>'pdf DetailxSch Pos'!CJ23*'pdf DetailxSch Pos'!CJ$125</f>
        <v>0</v>
      </c>
      <c r="CK23" s="4">
        <f>'pdf DetailxSch Pos'!CK23*'pdf DetailxSch Pos'!CK$125</f>
        <v>0</v>
      </c>
      <c r="CL23" s="4">
        <f>'pdf DetailxSch Pos'!CL23*'pdf DetailxSch Pos'!CL$125</f>
        <v>22857.142857142851</v>
      </c>
      <c r="CM23" s="4">
        <f>'pdf DetailxSch Pos'!CM23*'pdf DetailxSch Pos'!CM$125</f>
        <v>60643.349753694565</v>
      </c>
      <c r="CN23" s="4">
        <f>'pdf DetailxSch Pos'!CN23*'pdf DetailxSch Pos'!CN$125</f>
        <v>4308.374384236452</v>
      </c>
      <c r="CO23" s="4">
        <f>'pdf DetailxSch Pos'!CO23*'pdf DetailxSch Pos'!CO$125</f>
        <v>0</v>
      </c>
      <c r="CP23" s="4">
        <f>'pdf DetailxSch Pos'!CP23*'pdf DetailxSch Pos'!CP$125</f>
        <v>0</v>
      </c>
      <c r="CQ23" s="4">
        <f>'pdf DetailxSch Pos'!CQ23*'pdf DetailxSch Pos'!CQ$125</f>
        <v>13654.187192118223</v>
      </c>
      <c r="CR23" s="4">
        <f>'pdf DetailxSch Pos'!CR23*'pdf DetailxSch Pos'!CR$125</f>
        <v>0</v>
      </c>
      <c r="CS23" s="4">
        <f>'pdf DetailxSch Pos'!CS23*'pdf DetailxSch Pos'!CS$124</f>
        <v>0</v>
      </c>
      <c r="CT23" s="4">
        <f>'pdf DetailxSch Pos'!CT23*'pdf DetailxSch Pos'!CT$125</f>
        <v>21133.004926108366</v>
      </c>
      <c r="CU23" s="4">
        <f>'pdf DetailxSch Pos'!CU23*'pdf DetailxSch Pos'!CU$125</f>
        <v>0</v>
      </c>
      <c r="CV23" s="4">
        <f>'pdf DetailxSch Pos'!CV23*'pdf DetailxSch Pos'!CV$125</f>
        <v>46793.103448275848</v>
      </c>
      <c r="CW23" s="4">
        <f>'pdf DetailxSch Pos'!CW23*'pdf DetailxSch Pos'!CW$125</f>
        <v>110905.41871921178</v>
      </c>
      <c r="CY23" s="4">
        <f>'pdf DetailxSch Pos'!CY23*'pdf DetailxSch Pos'!CY$125</f>
        <v>0</v>
      </c>
      <c r="CZ23" s="4">
        <f>'pdf DetailxSch Pos'!CZ23*'pdf DetailxSch Pos'!CZ$125</f>
        <v>0</v>
      </c>
      <c r="DA23" s="4">
        <f>'pdf DetailxSch Pos'!DA23*'pdf DetailxSch Pos'!DA$125</f>
        <v>0</v>
      </c>
      <c r="DB23" s="4">
        <f>'pdf DetailxSch Pos'!DB23*'pdf DetailxSch Pos'!DB$125</f>
        <v>0</v>
      </c>
      <c r="DC23" s="4">
        <f>'pdf DetailxSch Pos'!DC23*'pdf DetailxSch Pos'!DC$125</f>
        <v>0</v>
      </c>
      <c r="DD23" s="4">
        <f>'pdf DetailxSch $$'!DE23</f>
        <v>112065</v>
      </c>
      <c r="DE23" s="4">
        <f t="shared" si="0"/>
        <v>4418370.6855142862</v>
      </c>
      <c r="DF23" s="4">
        <f t="shared" si="1"/>
        <v>4530435.6855142862</v>
      </c>
      <c r="DG23" s="4">
        <f>'pdf DetailxSch $$'!DG23</f>
        <v>4631469</v>
      </c>
      <c r="DH23" s="4">
        <f t="shared" si="2"/>
        <v>101033.31448571384</v>
      </c>
      <c r="DI23" s="44">
        <f t="shared" si="3"/>
        <v>-2.2301015067658938E-2</v>
      </c>
    </row>
    <row r="24" spans="1:113" x14ac:dyDescent="0.2">
      <c r="A24" s="7">
        <v>360</v>
      </c>
      <c r="B24" t="s">
        <v>35</v>
      </c>
      <c r="C24" t="s">
        <v>354</v>
      </c>
      <c r="D24">
        <v>6</v>
      </c>
      <c r="E24" s="10">
        <v>355</v>
      </c>
      <c r="F24" s="9">
        <v>0.189</v>
      </c>
      <c r="G24">
        <v>67</v>
      </c>
      <c r="H24" s="4">
        <f>'pdf DetailxSch Pos'!H24*'pdf DetailxSch Pos'!H$124</f>
        <v>191050.75104188372</v>
      </c>
      <c r="I24" s="4">
        <f>'pdf DetailxSch Pos'!I24*'pdf DetailxSch Pos'!I$124</f>
        <v>110891.27068881014</v>
      </c>
      <c r="J24" s="4">
        <f>'pdf DetailxSch Pos'!J24*'pdf DetailxSch Pos'!J$124</f>
        <v>30582.949843330993</v>
      </c>
      <c r="K24" s="4">
        <f>'pdf DetailxSch Pos'!K24*'pdf DetailxSch Pos'!K$124</f>
        <v>110891.27068881014</v>
      </c>
      <c r="L24" s="4">
        <f>'pdf DetailxSch Pos'!L24*'pdf DetailxSch Pos'!L$124</f>
        <v>0</v>
      </c>
      <c r="M24" s="4">
        <f>'pdf DetailxSch Pos'!M24*'pdf DetailxSch Pos'!M$124</f>
        <v>89505.059196611037</v>
      </c>
      <c r="N24" s="4">
        <f>'pdf DetailxSch Pos'!N24*'pdf DetailxSch Pos'!N$124</f>
        <v>59866.796146808359</v>
      </c>
      <c r="O24" s="4">
        <f>'pdf DetailxSch Pos'!O24*'pdf DetailxSch Pos'!O$124</f>
        <v>0</v>
      </c>
      <c r="P24" s="4">
        <f>'pdf DetailxSch Pos'!P24*'pdf DetailxSch Pos'!P$124</f>
        <v>0</v>
      </c>
      <c r="Q24" s="4">
        <f>'pdf DetailxSch Pos'!Q24*'pdf DetailxSch Pos'!Q$124</f>
        <v>0</v>
      </c>
      <c r="R24" s="4">
        <f>'pdf DetailxSch Pos'!R24*'pdf DetailxSch Pos'!R$124</f>
        <v>0</v>
      </c>
      <c r="S24" s="4">
        <f>'pdf DetailxSch Pos'!S24*'pdf DetailxSch Pos'!S$124</f>
        <v>77625.750694703253</v>
      </c>
      <c r="T24" s="4">
        <f>'pdf DetailxSch Pos'!T24*'pdf DetailxSch Pos'!T$124</f>
        <v>60676.224767295193</v>
      </c>
      <c r="U24" s="4">
        <f>'pdf DetailxSch Pos'!U24*'pdf DetailxSch Pos'!U$124</f>
        <v>99432.634749854755</v>
      </c>
      <c r="V24" s="4">
        <f>'pdf DetailxSch Pos'!V24*'pdf DetailxSch Pos'!V$124</f>
        <v>110891.27068881014</v>
      </c>
      <c r="W24" s="4">
        <f>'pdf DetailxSch Pos'!W24*'pdf DetailxSch Pos'!W$124</f>
        <v>332673.8120664304</v>
      </c>
      <c r="X24" s="4">
        <f>'pdf DetailxSch Pos'!X24*'pdf DetailxSch Pos'!X$124</f>
        <v>0</v>
      </c>
      <c r="Y24" s="4">
        <f>'pdf DetailxSch Pos'!Y24*'pdf DetailxSch Pos'!Y$124</f>
        <v>0</v>
      </c>
      <c r="Z24" s="4">
        <f>'pdf DetailxSch Pos'!Z24*'pdf DetailxSch Pos'!Z$124</f>
        <v>887130.16551048111</v>
      </c>
      <c r="AA24" s="4">
        <f>'pdf DetailxSch Pos'!AA24*'pdf DetailxSch Pos'!AA$124</f>
        <v>0</v>
      </c>
      <c r="AB24" s="4">
        <f>'pdf DetailxSch Pos'!AB24*'pdf DetailxSch Pos'!AB$124</f>
        <v>267289.26155651774</v>
      </c>
      <c r="AC24" s="4">
        <f>'pdf DetailxSch Pos'!AC24*'pdf DetailxSch Pos'!AC$124</f>
        <v>66822.315389129435</v>
      </c>
      <c r="AD24" s="4">
        <f>'pdf DetailxSch Pos'!AD24*'pdf DetailxSch Pos'!AD$124</f>
        <v>1574656.0437811038</v>
      </c>
      <c r="AE24" s="4">
        <f>'pdf DetailxSch Pos'!AE24*'pdf DetailxSch Pos'!AE$124</f>
        <v>0</v>
      </c>
      <c r="AF24" s="4">
        <f>'pdf DetailxSch Pos'!AF24*'pdf DetailxSch Pos'!AF$124</f>
        <v>110891.27068881014</v>
      </c>
      <c r="AG24" s="4">
        <f>'pdf DetailxSch Pos'!AG24*'pdf DetailxSch Pos'!AG$124</f>
        <v>110891.27068881014</v>
      </c>
      <c r="AH24" s="4">
        <f>'pdf DetailxSch Pos'!AH24*'pdf DetailxSch Pos'!AH$124</f>
        <v>443565.08275524055</v>
      </c>
      <c r="AI24" s="4">
        <f>'pdf DetailxSch Pos'!AI24*'pdf DetailxSch Pos'!AI$124</f>
        <v>0</v>
      </c>
      <c r="AJ24" s="4">
        <f>'pdf DetailxSch Pos'!AJ24*'pdf DetailxSch Pos'!AJ$124</f>
        <v>0</v>
      </c>
      <c r="AK24" s="4">
        <f>'pdf DetailxSch Pos'!AK24*'pdf DetailxSch Pos'!AK$124</f>
        <v>0</v>
      </c>
      <c r="AL24" s="4">
        <f>'pdf DetailxSch Pos'!AL24*'pdf DetailxSch Pos'!AL$124</f>
        <v>110891.27068881014</v>
      </c>
      <c r="AM24" s="4">
        <f>'pdf DetailxSch Pos'!AM24*'pdf DetailxSch Pos'!AM$124</f>
        <v>0</v>
      </c>
      <c r="AN24" s="4">
        <f>'pdf DetailxSch Pos'!AN24*'pdf DetailxSch Pos'!AN$124</f>
        <v>0</v>
      </c>
      <c r="AO24" s="4">
        <f>'pdf DetailxSch Pos'!AO24*'pdf DetailxSch Pos'!AO$124</f>
        <v>0</v>
      </c>
      <c r="AP24" s="4">
        <f>'pdf DetailxSch Pos'!AP24*'pdf DetailxSch Pos'!AP$124</f>
        <v>0</v>
      </c>
      <c r="AQ24" s="4">
        <f>'pdf DetailxSch Pos'!AQ24*'pdf DetailxSch Pos'!AQ$124</f>
        <v>0</v>
      </c>
      <c r="AR24" s="4">
        <f>'pdf DetailxSch Pos'!AR24*'pdf DetailxSch Pos'!AR$124</f>
        <v>0</v>
      </c>
      <c r="AS24" s="4">
        <f>'pdf DetailxSch Pos'!AS24*'pdf DetailxSch Pos'!AS$124</f>
        <v>0</v>
      </c>
      <c r="AT24" s="4">
        <f>'pdf DetailxSch Pos'!AT24*'pdf DetailxSch Pos'!AT$125</f>
        <v>0</v>
      </c>
      <c r="AU24" s="4">
        <f>'pdf DetailxSch Pos'!AU24*'pdf DetailxSch Pos'!AU$125</f>
        <v>0</v>
      </c>
      <c r="AV24" s="4">
        <f>'pdf DetailxSch Pos'!AV24*'pdf DetailxSch Pos'!AV$125</f>
        <v>0</v>
      </c>
      <c r="AW24" s="4">
        <f>'pdf DetailxSch Pos'!AW24*'pdf DetailxSch Pos'!AW$125</f>
        <v>0</v>
      </c>
      <c r="AX24" s="4">
        <f>'pdf DetailxSch Pos'!AX24*'pdf DetailxSch Pos'!AX$125</f>
        <v>8743.8423645320163</v>
      </c>
      <c r="AY24" s="4">
        <f>'pdf DetailxSch Pos'!AY24*'pdf DetailxSch Pos'!AY$124</f>
        <v>0</v>
      </c>
      <c r="AZ24" s="4">
        <f>'pdf DetailxSch Pos'!AZ24*'pdf DetailxSch Pos'!AZ$124</f>
        <v>0</v>
      </c>
      <c r="BA24" s="4">
        <f>'pdf DetailxSch Pos'!BA24*'pdf DetailxSch Pos'!BA$124</f>
        <v>0</v>
      </c>
      <c r="BB24" s="4">
        <f>'pdf DetailxSch Pos'!BB24*'pdf DetailxSch Pos'!BB$124</f>
        <v>0</v>
      </c>
      <c r="BC24" s="4">
        <f>'pdf DetailxSch Pos'!BC24*'pdf DetailxSch Pos'!BC$124</f>
        <v>0</v>
      </c>
      <c r="BD24" s="4">
        <f>'pdf DetailxSch Pos'!BD24*'pdf DetailxSch Pos'!BD$124</f>
        <v>0</v>
      </c>
      <c r="BE24" s="4">
        <f>'pdf DetailxSch Pos'!BE24*'pdf DetailxSch Pos'!BE$124</f>
        <v>0</v>
      </c>
      <c r="BF24" s="4">
        <f>'pdf DetailxSch Pos'!BF24*'pdf DetailxSch Pos'!BF$125</f>
        <v>0</v>
      </c>
      <c r="BG24" s="4">
        <f>'pdf DetailxSch Pos'!BG24*'pdf DetailxSch Pos'!BG$125</f>
        <v>0</v>
      </c>
      <c r="BH24" s="4">
        <f>'pdf DetailxSch Pos'!BH24*'pdf DetailxSch Pos'!BH$125</f>
        <v>0</v>
      </c>
      <c r="BI24" s="4">
        <f>'pdf DetailxSch Pos'!BI24*'pdf DetailxSch Pos'!BI$125</f>
        <v>0</v>
      </c>
      <c r="BJ24" s="4">
        <f>'pdf DetailxSch Pos'!BJ24*'pdf DetailxSch Pos'!BJ$124</f>
        <v>0</v>
      </c>
      <c r="BK24" s="4">
        <f>'pdf DetailxSch Pos'!BK24*'pdf DetailxSch Pos'!BK$124</f>
        <v>0</v>
      </c>
      <c r="BL24" s="4">
        <f>'pdf DetailxSch Pos'!BL24*'pdf DetailxSch Pos'!BL$124</f>
        <v>0</v>
      </c>
      <c r="BM24" s="4">
        <f>'pdf DetailxSch Pos'!BM24*'pdf DetailxSch Pos'!BM$124</f>
        <v>0</v>
      </c>
      <c r="BN24" s="4">
        <f>'pdf DetailxSch Pos'!BN24*'pdf DetailxSch Pos'!BN$124</f>
        <v>0</v>
      </c>
      <c r="BO24" s="4">
        <f>'pdf DetailxSch Pos'!BO24*'pdf DetailxSch Pos'!BO$124</f>
        <v>0</v>
      </c>
      <c r="BP24" s="4">
        <f>'pdf DetailxSch Pos'!BP24*'pdf DetailxSch Pos'!BP$124</f>
        <v>221782.54137762028</v>
      </c>
      <c r="BQ24" s="4">
        <f>'pdf DetailxSch Pos'!BQ24*'pdf DetailxSch Pos'!BQ$124</f>
        <v>0</v>
      </c>
      <c r="BR24" s="4">
        <f>'pdf DetailxSch Pos'!BR24*'pdf DetailxSch Pos'!BR$125</f>
        <v>22660.098522167482</v>
      </c>
      <c r="BS24" s="4">
        <f>'pdf DetailxSch Pos'!BS24*'pdf DetailxSch Pos'!BS$125</f>
        <v>0</v>
      </c>
      <c r="BT24" s="4">
        <f>'pdf DetailxSch Pos'!BT24*'pdf DetailxSch Pos'!BT$125</f>
        <v>165285.71428571423</v>
      </c>
      <c r="BU24" s="4">
        <f>'pdf DetailxSch Pos'!BU24*'pdf DetailxSch Pos'!BU$125</f>
        <v>98522.167487684696</v>
      </c>
      <c r="BV24" s="4">
        <f>'pdf DetailxSch Pos'!BV24*'pdf DetailxSch Pos'!BV$124</f>
        <v>0</v>
      </c>
      <c r="BW24" s="4">
        <f>'pdf DetailxSch Pos'!BW24*'pdf DetailxSch Pos'!BW$125</f>
        <v>0</v>
      </c>
      <c r="BX24" s="4">
        <f>'pdf DetailxSch Pos'!BX24*'pdf DetailxSch Pos'!BX$125</f>
        <v>0</v>
      </c>
      <c r="BY24" s="4">
        <f>'pdf DetailxSch Pos'!BY24*'pdf DetailxSch Pos'!BY$125</f>
        <v>2252.2167487684724</v>
      </c>
      <c r="BZ24" s="4">
        <f>'pdf DetailxSch Pos'!BZ24*'pdf DetailxSch Pos'!BZ$125</f>
        <v>2098.5221674876839</v>
      </c>
      <c r="CA24" s="4">
        <f>'pdf DetailxSch Pos'!CA24*'pdf DetailxSch Pos'!CA$125</f>
        <v>2098.5221674876839</v>
      </c>
      <c r="CB24" s="4">
        <f>'pdf DetailxSch Pos'!CB24*'pdf DetailxSch Pos'!CB$125</f>
        <v>2413.7931034482749</v>
      </c>
      <c r="CC24" s="4">
        <f>'pdf DetailxSch Pos'!CC24*'pdf DetailxSch Pos'!CC$125</f>
        <v>6995.0738916256132</v>
      </c>
      <c r="CD24" s="4">
        <f>'pdf DetailxSch Pos'!CD24*'pdf DetailxSch Pos'!CD$124</f>
        <v>0</v>
      </c>
      <c r="CE24" s="4">
        <f>'pdf DetailxSch Pos'!CE24*'pdf DetailxSch Pos'!CE$124</f>
        <v>0</v>
      </c>
      <c r="CF24" s="4">
        <f>'pdf DetailxSch Pos'!CF24*'pdf DetailxSch Pos'!CF$125</f>
        <v>0</v>
      </c>
      <c r="CG24" s="4">
        <f>'pdf DetailxSch Pos'!CG24*'pdf DetailxSch Pos'!CG$125</f>
        <v>0</v>
      </c>
      <c r="CH24" s="4">
        <f>'pdf DetailxSch Pos'!CH24*'pdf DetailxSch Pos'!CH$124</f>
        <v>0</v>
      </c>
      <c r="CI24" s="4">
        <f>'pdf DetailxSch Pos'!CI24*'pdf DetailxSch Pos'!CI$124</f>
        <v>0</v>
      </c>
      <c r="CJ24" s="4">
        <f>'pdf DetailxSch Pos'!CJ24*'pdf DetailxSch Pos'!CJ$125</f>
        <v>0</v>
      </c>
      <c r="CK24" s="4">
        <f>'pdf DetailxSch Pos'!CK24*'pdf DetailxSch Pos'!CK$125</f>
        <v>0</v>
      </c>
      <c r="CL24" s="4">
        <f>'pdf DetailxSch Pos'!CL24*'pdf DetailxSch Pos'!CL$125</f>
        <v>34975.369458128065</v>
      </c>
      <c r="CM24" s="4">
        <f>'pdf DetailxSch Pos'!CM24*'pdf DetailxSch Pos'!CM$125</f>
        <v>83868.965517241348</v>
      </c>
      <c r="CN24" s="4">
        <f>'pdf DetailxSch Pos'!CN24*'pdf DetailxSch Pos'!CN$125</f>
        <v>4706.4039408866984</v>
      </c>
      <c r="CO24" s="4">
        <f>'pdf DetailxSch Pos'!CO24*'pdf DetailxSch Pos'!CO$125</f>
        <v>0</v>
      </c>
      <c r="CP24" s="4">
        <f>'pdf DetailxSch Pos'!CP24*'pdf DetailxSch Pos'!CP$125</f>
        <v>0</v>
      </c>
      <c r="CQ24" s="4">
        <f>'pdf DetailxSch Pos'!CQ24*'pdf DetailxSch Pos'!CQ$125</f>
        <v>0</v>
      </c>
      <c r="CR24" s="4">
        <f>'pdf DetailxSch Pos'!CR24*'pdf DetailxSch Pos'!CR$125</f>
        <v>0</v>
      </c>
      <c r="CS24" s="4">
        <f>'pdf DetailxSch Pos'!CS24*'pdf DetailxSch Pos'!CS$124</f>
        <v>0</v>
      </c>
      <c r="CT24" s="4">
        <f>'pdf DetailxSch Pos'!CT24*'pdf DetailxSch Pos'!CT$125</f>
        <v>8423.6453201970417</v>
      </c>
      <c r="CU24" s="4">
        <f>'pdf DetailxSch Pos'!CU24*'pdf DetailxSch Pos'!CU$125</f>
        <v>0</v>
      </c>
      <c r="CV24" s="4">
        <f>'pdf DetailxSch Pos'!CV24*'pdf DetailxSch Pos'!CV$125</f>
        <v>0</v>
      </c>
      <c r="CW24" s="4">
        <f>'pdf DetailxSch Pos'!CW24*'pdf DetailxSch Pos'!CW$125</f>
        <v>0</v>
      </c>
      <c r="CY24" s="4">
        <f>'pdf DetailxSch Pos'!CY24*'pdf DetailxSch Pos'!CY$125</f>
        <v>0</v>
      </c>
      <c r="CZ24" s="4">
        <f>'pdf DetailxSch Pos'!CZ24*'pdf DetailxSch Pos'!CZ$125</f>
        <v>0</v>
      </c>
      <c r="DA24" s="4">
        <f>'pdf DetailxSch Pos'!DA24*'pdf DetailxSch Pos'!DA$125</f>
        <v>0</v>
      </c>
      <c r="DB24" s="4">
        <f>'pdf DetailxSch Pos'!DB24*'pdf DetailxSch Pos'!DB$125</f>
        <v>0</v>
      </c>
      <c r="DC24" s="4">
        <f>'pdf DetailxSch Pos'!DC24*'pdf DetailxSch Pos'!DC$125</f>
        <v>0</v>
      </c>
      <c r="DD24" s="4">
        <f>'pdf DetailxSch $$'!DE24</f>
        <v>5009</v>
      </c>
      <c r="DE24" s="4">
        <f t="shared" si="0"/>
        <v>5511051.3479852397</v>
      </c>
      <c r="DF24" s="4">
        <f t="shared" si="1"/>
        <v>5516060.3479852397</v>
      </c>
      <c r="DG24" s="4">
        <f>'pdf DetailxSch $$'!DG24</f>
        <v>5642051</v>
      </c>
      <c r="DH24" s="4">
        <f t="shared" si="2"/>
        <v>125990.6520147603</v>
      </c>
      <c r="DI24" s="44">
        <f t="shared" si="3"/>
        <v>-2.2840695000876637E-2</v>
      </c>
    </row>
    <row r="25" spans="1:113" x14ac:dyDescent="0.2">
      <c r="A25" s="7">
        <v>454</v>
      </c>
      <c r="B25" t="s">
        <v>36</v>
      </c>
      <c r="C25" t="s">
        <v>356</v>
      </c>
      <c r="D25">
        <v>1</v>
      </c>
      <c r="E25" s="10">
        <v>640</v>
      </c>
      <c r="F25" s="9">
        <v>0.79400000000000004</v>
      </c>
      <c r="G25">
        <v>508</v>
      </c>
      <c r="H25" s="4">
        <f>'pdf DetailxSch Pos'!H25*'pdf DetailxSch Pos'!H$124</f>
        <v>191050.75104188372</v>
      </c>
      <c r="I25" s="4">
        <f>'pdf DetailxSch Pos'!I25*'pdf DetailxSch Pos'!I$124</f>
        <v>110891.27068881014</v>
      </c>
      <c r="J25" s="4">
        <f>'pdf DetailxSch Pos'!J25*'pdf DetailxSch Pos'!J$124</f>
        <v>321120.9733549754</v>
      </c>
      <c r="K25" s="4">
        <f>'pdf DetailxSch Pos'!K25*'pdf DetailxSch Pos'!K$124</f>
        <v>110891.27068881014</v>
      </c>
      <c r="L25" s="4">
        <f>'pdf DetailxSch Pos'!L25*'pdf DetailxSch Pos'!L$124</f>
        <v>249517.72175109579</v>
      </c>
      <c r="M25" s="4">
        <f>'pdf DetailxSch Pos'!M25*'pdf DetailxSch Pos'!M$124</f>
        <v>89505.059196611037</v>
      </c>
      <c r="N25" s="4">
        <f>'pdf DetailxSch Pos'!N25*'pdf DetailxSch Pos'!N$124</f>
        <v>59866.796146808359</v>
      </c>
      <c r="O25" s="4">
        <f>'pdf DetailxSch Pos'!O25*'pdf DetailxSch Pos'!O$124</f>
        <v>71729.910205279477</v>
      </c>
      <c r="P25" s="4">
        <f>'pdf DetailxSch Pos'!P25*'pdf DetailxSch Pos'!P$124</f>
        <v>49534.351124581444</v>
      </c>
      <c r="Q25" s="4">
        <f>'pdf DetailxSch Pos'!Q25*'pdf DetailxSch Pos'!Q$124</f>
        <v>69924</v>
      </c>
      <c r="R25" s="4">
        <f>'pdf DetailxSch Pos'!R25*'pdf DetailxSch Pos'!R$124</f>
        <v>0</v>
      </c>
      <c r="S25" s="4">
        <f>'pdf DetailxSch Pos'!S25*'pdf DetailxSch Pos'!S$124</f>
        <v>77625.750694703253</v>
      </c>
      <c r="T25" s="4">
        <f>'pdf DetailxSch Pos'!T25*'pdf DetailxSch Pos'!T$124</f>
        <v>60676.224767295193</v>
      </c>
      <c r="U25" s="4">
        <f>'pdf DetailxSch Pos'!U25*'pdf DetailxSch Pos'!U$124</f>
        <v>397730.53899941902</v>
      </c>
      <c r="V25" s="4">
        <f>'pdf DetailxSch Pos'!V25*'pdf DetailxSch Pos'!V$124</f>
        <v>110891.27068881014</v>
      </c>
      <c r="W25" s="4">
        <f>'pdf DetailxSch Pos'!W25*'pdf DetailxSch Pos'!W$124</f>
        <v>0</v>
      </c>
      <c r="X25" s="4">
        <f>'pdf DetailxSch Pos'!X25*'pdf DetailxSch Pos'!X$124</f>
        <v>0</v>
      </c>
      <c r="Y25" s="4">
        <f>'pdf DetailxSch Pos'!Y25*'pdf DetailxSch Pos'!Y$124</f>
        <v>0</v>
      </c>
      <c r="Z25" s="4">
        <f>'pdf DetailxSch Pos'!Z25*'pdf DetailxSch Pos'!Z$124</f>
        <v>0</v>
      </c>
      <c r="AA25" s="4">
        <f>'pdf DetailxSch Pos'!AA25*'pdf DetailxSch Pos'!AA$124</f>
        <v>0</v>
      </c>
      <c r="AB25" s="4">
        <f>'pdf DetailxSch Pos'!AB25*'pdf DetailxSch Pos'!AB$124</f>
        <v>0</v>
      </c>
      <c r="AC25" s="4">
        <f>'pdf DetailxSch Pos'!AC25*'pdf DetailxSch Pos'!AC$124</f>
        <v>0</v>
      </c>
      <c r="AD25" s="4">
        <f>'pdf DetailxSch Pos'!AD25*'pdf DetailxSch Pos'!AD$124</f>
        <v>2957100.5517016039</v>
      </c>
      <c r="AE25" s="4">
        <f>'pdf DetailxSch Pos'!AE25*'pdf DetailxSch Pos'!AE$124</f>
        <v>635776.61861584452</v>
      </c>
      <c r="AF25" s="4">
        <f>'pdf DetailxSch Pos'!AF25*'pdf DetailxSch Pos'!AF$124</f>
        <v>110891.27068881014</v>
      </c>
      <c r="AG25" s="4">
        <f>'pdf DetailxSch Pos'!AG25*'pdf DetailxSch Pos'!AG$124</f>
        <v>554456.35344405065</v>
      </c>
      <c r="AH25" s="4">
        <f>'pdf DetailxSch Pos'!AH25*'pdf DetailxSch Pos'!AH$124</f>
        <v>2439607.9551538229</v>
      </c>
      <c r="AI25" s="4">
        <f>'pdf DetailxSch Pos'!AI25*'pdf DetailxSch Pos'!AI$124</f>
        <v>434345.05002934131</v>
      </c>
      <c r="AJ25" s="4">
        <f>'pdf DetailxSch Pos'!AJ25*'pdf DetailxSch Pos'!AJ$124</f>
        <v>96655.873025941983</v>
      </c>
      <c r="AK25" s="4">
        <f>'pdf DetailxSch Pos'!AK25*'pdf DetailxSch Pos'!AK$124</f>
        <v>0</v>
      </c>
      <c r="AL25" s="4">
        <f>'pdf DetailxSch Pos'!AL25*'pdf DetailxSch Pos'!AL$124</f>
        <v>1441586.5189545318</v>
      </c>
      <c r="AM25" s="4">
        <f>'pdf DetailxSch Pos'!AM25*'pdf DetailxSch Pos'!AM$124</f>
        <v>0</v>
      </c>
      <c r="AN25" s="4">
        <f>'pdf DetailxSch Pos'!AN25*'pdf DetailxSch Pos'!AN$124</f>
        <v>0</v>
      </c>
      <c r="AO25" s="4">
        <f>'pdf DetailxSch Pos'!AO25*'pdf DetailxSch Pos'!AO$124</f>
        <v>0</v>
      </c>
      <c r="AP25" s="4">
        <f>'pdf DetailxSch Pos'!AP25*'pdf DetailxSch Pos'!AP$124</f>
        <v>249517.72175109579</v>
      </c>
      <c r="AQ25" s="4">
        <f>'pdf DetailxSch Pos'!AQ25*'pdf DetailxSch Pos'!AQ$124</f>
        <v>0</v>
      </c>
      <c r="AR25" s="4">
        <f>'pdf DetailxSch Pos'!AR25*'pdf DetailxSch Pos'!AR$124</f>
        <v>0</v>
      </c>
      <c r="AS25" s="4">
        <f>'pdf DetailxSch Pos'!AS25*'pdf DetailxSch Pos'!AS$124</f>
        <v>0</v>
      </c>
      <c r="AT25" s="4">
        <f>'pdf DetailxSch Pos'!AT25*'pdf DetailxSch Pos'!AT$125</f>
        <v>64039.408866995051</v>
      </c>
      <c r="AU25" s="4">
        <f>'pdf DetailxSch Pos'!AU25*'pdf DetailxSch Pos'!AU$125</f>
        <v>0</v>
      </c>
      <c r="AV25" s="4">
        <f>'pdf DetailxSch Pos'!AV25*'pdf DetailxSch Pos'!AV$125</f>
        <v>281363.54679802945</v>
      </c>
      <c r="AW25" s="4">
        <f>'pdf DetailxSch Pos'!AW25*'pdf DetailxSch Pos'!AW$125</f>
        <v>4545.8128078817717</v>
      </c>
      <c r="AX25" s="4">
        <f>'pdf DetailxSch Pos'!AX25*'pdf DetailxSch Pos'!AX$125</f>
        <v>0</v>
      </c>
      <c r="AY25" s="4">
        <f>'pdf DetailxSch Pos'!AY25*'pdf DetailxSch Pos'!AY$124</f>
        <v>0</v>
      </c>
      <c r="AZ25" s="4">
        <f>'pdf DetailxSch Pos'!AZ25*'pdf DetailxSch Pos'!AZ$124</f>
        <v>0</v>
      </c>
      <c r="BA25" s="4">
        <f>'pdf DetailxSch Pos'!BA25*'pdf DetailxSch Pos'!BA$124</f>
        <v>152914.74921665495</v>
      </c>
      <c r="BB25" s="4">
        <f>'pdf DetailxSch Pos'!BB25*'pdf DetailxSch Pos'!BB$124</f>
        <v>0</v>
      </c>
      <c r="BC25" s="4">
        <f>'pdf DetailxSch Pos'!BC25*'pdf DetailxSch Pos'!BC$124</f>
        <v>0</v>
      </c>
      <c r="BD25" s="4">
        <f>'pdf DetailxSch Pos'!BD25*'pdf DetailxSch Pos'!BD$124</f>
        <v>0</v>
      </c>
      <c r="BE25" s="4">
        <f>'pdf DetailxSch Pos'!BE25*'pdf DetailxSch Pos'!BE$124</f>
        <v>152914.74921665495</v>
      </c>
      <c r="BF25" s="4">
        <f>'pdf DetailxSch Pos'!BF25*'pdf DetailxSch Pos'!BF$125</f>
        <v>14005.911330049257</v>
      </c>
      <c r="BG25" s="4">
        <f>'pdf DetailxSch Pos'!BG25*'pdf DetailxSch Pos'!BG$125</f>
        <v>10837.438423645317</v>
      </c>
      <c r="BH25" s="4">
        <f>'pdf DetailxSch Pos'!BH25*'pdf DetailxSch Pos'!BH$125</f>
        <v>31527.093596059101</v>
      </c>
      <c r="BI25" s="4">
        <f>'pdf DetailxSch Pos'!BI25*'pdf DetailxSch Pos'!BI$125</f>
        <v>0</v>
      </c>
      <c r="BJ25" s="4">
        <f>'pdf DetailxSch Pos'!BJ25*'pdf DetailxSch Pos'!BJ$124</f>
        <v>221782.54137762028</v>
      </c>
      <c r="BK25" s="4">
        <f>'pdf DetailxSch Pos'!BK25*'pdf DetailxSch Pos'!BK$124</f>
        <v>0</v>
      </c>
      <c r="BL25" s="4">
        <f>'pdf DetailxSch Pos'!BL25*'pdf DetailxSch Pos'!BL$124</f>
        <v>140126.11598983698</v>
      </c>
      <c r="BM25" s="4">
        <f>'pdf DetailxSch Pos'!BM25*'pdf DetailxSch Pos'!BM$124</f>
        <v>0</v>
      </c>
      <c r="BN25" s="4">
        <f>'pdf DetailxSch Pos'!BN25*'pdf DetailxSch Pos'!BN$124</f>
        <v>0</v>
      </c>
      <c r="BO25" s="4">
        <f>'pdf DetailxSch Pos'!BO25*'pdf DetailxSch Pos'!BO$124</f>
        <v>110891.27068881014</v>
      </c>
      <c r="BP25" s="4">
        <f>'pdf DetailxSch Pos'!BP25*'pdf DetailxSch Pos'!BP$124</f>
        <v>221782.54137762028</v>
      </c>
      <c r="BQ25" s="4">
        <f>'pdf DetailxSch Pos'!BQ25*'pdf DetailxSch Pos'!BQ$124</f>
        <v>0</v>
      </c>
      <c r="BR25" s="4">
        <f>'pdf DetailxSch Pos'!BR25*'pdf DetailxSch Pos'!BR$125</f>
        <v>22660.098522167482</v>
      </c>
      <c r="BS25" s="4">
        <f>'pdf DetailxSch Pos'!BS25*'pdf DetailxSch Pos'!BS$125</f>
        <v>4926.1083743842346</v>
      </c>
      <c r="BT25" s="4">
        <f>'pdf DetailxSch Pos'!BT25*'pdf DetailxSch Pos'!BT$125</f>
        <v>666222.66009852197</v>
      </c>
      <c r="BU25" s="4">
        <f>'pdf DetailxSch Pos'!BU25*'pdf DetailxSch Pos'!BU$125</f>
        <v>98522.167487684696</v>
      </c>
      <c r="BV25" s="4">
        <f>'pdf DetailxSch Pos'!BV25*'pdf DetailxSch Pos'!BV$124</f>
        <v>114084.97559574516</v>
      </c>
      <c r="BW25" s="4">
        <f>'pdf DetailxSch Pos'!BW25*'pdf DetailxSch Pos'!BW$125</f>
        <v>73891.625615763522</v>
      </c>
      <c r="BX25" s="4">
        <f>'pdf DetailxSch Pos'!BX25*'pdf DetailxSch Pos'!BX$125</f>
        <v>20057.142857142851</v>
      </c>
      <c r="BY25" s="4">
        <f>'pdf DetailxSch Pos'!BY25*'pdf DetailxSch Pos'!BY$125</f>
        <v>13929.064039408862</v>
      </c>
      <c r="BZ25" s="4">
        <f>'pdf DetailxSch Pos'!BZ25*'pdf DetailxSch Pos'!BZ$125</f>
        <v>8384.2364532019674</v>
      </c>
      <c r="CA25" s="4">
        <f>'pdf DetailxSch Pos'!CA25*'pdf DetailxSch Pos'!CA$125</f>
        <v>8384.2364532019674</v>
      </c>
      <c r="CB25" s="4">
        <f>'pdf DetailxSch Pos'!CB25*'pdf DetailxSch Pos'!CB$125</f>
        <v>16813.793103448272</v>
      </c>
      <c r="CC25" s="4">
        <f>'pdf DetailxSch Pos'!CC25*'pdf DetailxSch Pos'!CC$125</f>
        <v>12610.837438423641</v>
      </c>
      <c r="CD25" s="4">
        <f>'pdf DetailxSch Pos'!CD25*'pdf DetailxSch Pos'!CD$124</f>
        <v>114084.97559574516</v>
      </c>
      <c r="CE25" s="4">
        <f>'pdf DetailxSch Pos'!CE25*'pdf DetailxSch Pos'!CE$124</f>
        <v>0</v>
      </c>
      <c r="CF25" s="4">
        <f>'pdf DetailxSch Pos'!CF25*'pdf DetailxSch Pos'!CF$125</f>
        <v>0</v>
      </c>
      <c r="CG25" s="4">
        <f>'pdf DetailxSch Pos'!CG25*'pdf DetailxSch Pos'!CG$125</f>
        <v>0</v>
      </c>
      <c r="CH25" s="4">
        <f>'pdf DetailxSch Pos'!CH25*'pdf DetailxSch Pos'!CH$124</f>
        <v>0</v>
      </c>
      <c r="CI25" s="4">
        <f>'pdf DetailxSch Pos'!CI25*'pdf DetailxSch Pos'!CI$124</f>
        <v>0</v>
      </c>
      <c r="CJ25" s="4">
        <f>'pdf DetailxSch Pos'!CJ25*'pdf DetailxSch Pos'!CJ$125</f>
        <v>4926.1083743842346</v>
      </c>
      <c r="CK25" s="4">
        <f>'pdf DetailxSch Pos'!CK25*'pdf DetailxSch Pos'!CK$125</f>
        <v>112262.0689655172</v>
      </c>
      <c r="CL25" s="4">
        <f>'pdf DetailxSch Pos'!CL25*'pdf DetailxSch Pos'!CL$125</f>
        <v>63054.187192118203</v>
      </c>
      <c r="CM25" s="4">
        <f>'pdf DetailxSch Pos'!CM25*'pdf DetailxSch Pos'!CM$125</f>
        <v>189839.40886699501</v>
      </c>
      <c r="CN25" s="4">
        <f>'pdf DetailxSch Pos'!CN25*'pdf DetailxSch Pos'!CN$125</f>
        <v>17079.802955665018</v>
      </c>
      <c r="CO25" s="4">
        <f>'pdf DetailxSch Pos'!CO25*'pdf DetailxSch Pos'!CO$125</f>
        <v>0</v>
      </c>
      <c r="CP25" s="4">
        <f>'pdf DetailxSch Pos'!CP25*'pdf DetailxSch Pos'!CP$125</f>
        <v>0</v>
      </c>
      <c r="CQ25" s="4">
        <f>'pdf DetailxSch Pos'!CQ25*'pdf DetailxSch Pos'!CQ$125</f>
        <v>0</v>
      </c>
      <c r="CR25" s="4">
        <f>'pdf DetailxSch Pos'!CR25*'pdf DetailxSch Pos'!CR$125</f>
        <v>0</v>
      </c>
      <c r="CS25" s="4">
        <f>'pdf DetailxSch Pos'!CS25*'pdf DetailxSch Pos'!CS$124</f>
        <v>0</v>
      </c>
      <c r="CT25" s="4">
        <f>'pdf DetailxSch Pos'!CT25*'pdf DetailxSch Pos'!CT$125</f>
        <v>57266.009852216732</v>
      </c>
      <c r="CU25" s="4">
        <f>'pdf DetailxSch Pos'!CU25*'pdf DetailxSch Pos'!CU$125</f>
        <v>0</v>
      </c>
      <c r="CV25" s="4">
        <f>'pdf DetailxSch Pos'!CV25*'pdf DetailxSch Pos'!CV$125</f>
        <v>1189781.2807881769</v>
      </c>
      <c r="CW25" s="4">
        <f>'pdf DetailxSch Pos'!CW25*'pdf DetailxSch Pos'!CW$125</f>
        <v>0</v>
      </c>
      <c r="CY25" s="4">
        <f>'pdf DetailxSch Pos'!CY25*'pdf DetailxSch Pos'!CY$125</f>
        <v>0</v>
      </c>
      <c r="CZ25" s="4">
        <f>'pdf DetailxSch Pos'!CZ25*'pdf DetailxSch Pos'!CZ$125</f>
        <v>0</v>
      </c>
      <c r="DA25" s="4">
        <f>'pdf DetailxSch Pos'!DA25*'pdf DetailxSch Pos'!DA$125</f>
        <v>0</v>
      </c>
      <c r="DB25" s="4">
        <f>'pdf DetailxSch Pos'!DB25*'pdf DetailxSch Pos'!DB$125</f>
        <v>0</v>
      </c>
      <c r="DC25" s="4">
        <f>'pdf DetailxSch Pos'!DC25*'pdf DetailxSch Pos'!DC$125</f>
        <v>0</v>
      </c>
      <c r="DD25" s="4">
        <f>'pdf DetailxSch $$'!DE25</f>
        <v>-151</v>
      </c>
      <c r="DE25" s="4">
        <f t="shared" si="0"/>
        <v>15106405.771033905</v>
      </c>
      <c r="DF25" s="4">
        <f t="shared" si="1"/>
        <v>15106254.771033905</v>
      </c>
      <c r="DG25" s="4">
        <f>'pdf DetailxSch $$'!DG25</f>
        <v>15425869</v>
      </c>
      <c r="DH25" s="4">
        <f t="shared" si="2"/>
        <v>319614.22896609455</v>
      </c>
      <c r="DI25" s="44">
        <f t="shared" si="3"/>
        <v>-2.1157741201277214E-2</v>
      </c>
    </row>
    <row r="26" spans="1:113" x14ac:dyDescent="0.2">
      <c r="A26" s="7">
        <v>224</v>
      </c>
      <c r="B26" t="s">
        <v>37</v>
      </c>
      <c r="C26" t="s">
        <v>351</v>
      </c>
      <c r="D26">
        <v>1</v>
      </c>
      <c r="E26" s="10">
        <v>300</v>
      </c>
      <c r="F26" s="9">
        <v>0.437</v>
      </c>
      <c r="G26">
        <v>131</v>
      </c>
      <c r="H26" s="4">
        <f>'pdf DetailxSch Pos'!H26*'pdf DetailxSch Pos'!H$124</f>
        <v>191050.75104188372</v>
      </c>
      <c r="I26" s="4">
        <f>'pdf DetailxSch Pos'!I26*'pdf DetailxSch Pos'!I$124</f>
        <v>110891.27068881014</v>
      </c>
      <c r="J26" s="4">
        <f>'pdf DetailxSch Pos'!J26*'pdf DetailxSch Pos'!J$124</f>
        <v>122331.79937332397</v>
      </c>
      <c r="K26" s="4">
        <f>'pdf DetailxSch Pos'!K26*'pdf DetailxSch Pos'!K$124</f>
        <v>0</v>
      </c>
      <c r="L26" s="4">
        <f>'pdf DetailxSch Pos'!L26*'pdf DetailxSch Pos'!L$124</f>
        <v>0</v>
      </c>
      <c r="M26" s="4">
        <f>'pdf DetailxSch Pos'!M26*'pdf DetailxSch Pos'!M$124</f>
        <v>89505.059196611037</v>
      </c>
      <c r="N26" s="4">
        <f>'pdf DetailxSch Pos'!N26*'pdf DetailxSch Pos'!N$124</f>
        <v>59866.796146808359</v>
      </c>
      <c r="O26" s="4">
        <f>'pdf DetailxSch Pos'!O26*'pdf DetailxSch Pos'!O$124</f>
        <v>0</v>
      </c>
      <c r="P26" s="4">
        <f>'pdf DetailxSch Pos'!P26*'pdf DetailxSch Pos'!P$124</f>
        <v>0</v>
      </c>
      <c r="Q26" s="4">
        <f>'pdf DetailxSch Pos'!Q26*'pdf DetailxSch Pos'!Q$124</f>
        <v>0</v>
      </c>
      <c r="R26" s="4">
        <f>'pdf DetailxSch Pos'!R26*'pdf DetailxSch Pos'!R$124</f>
        <v>0</v>
      </c>
      <c r="S26" s="4">
        <f>'pdf DetailxSch Pos'!S26*'pdf DetailxSch Pos'!S$124</f>
        <v>77625.750694703253</v>
      </c>
      <c r="T26" s="4">
        <f>'pdf DetailxSch Pos'!T26*'pdf DetailxSch Pos'!T$124</f>
        <v>60676.224767295193</v>
      </c>
      <c r="U26" s="4">
        <f>'pdf DetailxSch Pos'!U26*'pdf DetailxSch Pos'!U$124</f>
        <v>99432.634749854755</v>
      </c>
      <c r="V26" s="4">
        <f>'pdf DetailxSch Pos'!V26*'pdf DetailxSch Pos'!V$124</f>
        <v>110891.27068881014</v>
      </c>
      <c r="W26" s="4">
        <f>'pdf DetailxSch Pos'!W26*'pdf DetailxSch Pos'!W$124</f>
        <v>332673.8120664304</v>
      </c>
      <c r="X26" s="4">
        <f>'pdf DetailxSch Pos'!X26*'pdf DetailxSch Pos'!X$124</f>
        <v>166336.9060332152</v>
      </c>
      <c r="Y26" s="4">
        <f>'pdf DetailxSch Pos'!Y26*'pdf DetailxSch Pos'!Y$124</f>
        <v>221782.54137762028</v>
      </c>
      <c r="Z26" s="4">
        <f>'pdf DetailxSch Pos'!Z26*'pdf DetailxSch Pos'!Z$124</f>
        <v>110891.27068881014</v>
      </c>
      <c r="AA26" s="4">
        <f>'pdf DetailxSch Pos'!AA26*'pdf DetailxSch Pos'!AA$124</f>
        <v>221782.54137762028</v>
      </c>
      <c r="AB26" s="4">
        <f>'pdf DetailxSch Pos'!AB26*'pdf DetailxSch Pos'!AB$124</f>
        <v>167055.78847282359</v>
      </c>
      <c r="AC26" s="4">
        <f>'pdf DetailxSch Pos'!AC26*'pdf DetailxSch Pos'!AC$124</f>
        <v>66822.315389129435</v>
      </c>
      <c r="AD26" s="4">
        <f>'pdf DetailxSch Pos'!AD26*'pdf DetailxSch Pos'!AD$124</f>
        <v>1330695.2482657216</v>
      </c>
      <c r="AE26" s="4">
        <f>'pdf DetailxSch Pos'!AE26*'pdf DetailxSch Pos'!AE$124</f>
        <v>0</v>
      </c>
      <c r="AF26" s="4">
        <f>'pdf DetailxSch Pos'!AF26*'pdf DetailxSch Pos'!AF$124</f>
        <v>110891.27068881014</v>
      </c>
      <c r="AG26" s="4">
        <f>'pdf DetailxSch Pos'!AG26*'pdf DetailxSch Pos'!AG$124</f>
        <v>110891.27068881014</v>
      </c>
      <c r="AH26" s="4">
        <f>'pdf DetailxSch Pos'!AH26*'pdf DetailxSch Pos'!AH$124</f>
        <v>443565.08275524055</v>
      </c>
      <c r="AI26" s="4">
        <f>'pdf DetailxSch Pos'!AI26*'pdf DetailxSch Pos'!AI$124</f>
        <v>0</v>
      </c>
      <c r="AJ26" s="4">
        <f>'pdf DetailxSch Pos'!AJ26*'pdf DetailxSch Pos'!AJ$124</f>
        <v>0</v>
      </c>
      <c r="AK26" s="4">
        <f>'pdf DetailxSch Pos'!AK26*'pdf DetailxSch Pos'!AK$124</f>
        <v>0</v>
      </c>
      <c r="AL26" s="4">
        <f>'pdf DetailxSch Pos'!AL26*'pdf DetailxSch Pos'!AL$124</f>
        <v>332673.8120664304</v>
      </c>
      <c r="AM26" s="4">
        <f>'pdf DetailxSch Pos'!AM26*'pdf DetailxSch Pos'!AM$124</f>
        <v>0</v>
      </c>
      <c r="AN26" s="4">
        <f>'pdf DetailxSch Pos'!AN26*'pdf DetailxSch Pos'!AN$124</f>
        <v>0</v>
      </c>
      <c r="AO26" s="4">
        <f>'pdf DetailxSch Pos'!AO26*'pdf DetailxSch Pos'!AO$124</f>
        <v>0</v>
      </c>
      <c r="AP26" s="4">
        <f>'pdf DetailxSch Pos'!AP26*'pdf DetailxSch Pos'!AP$124</f>
        <v>0</v>
      </c>
      <c r="AQ26" s="4">
        <f>'pdf DetailxSch Pos'!AQ26*'pdf DetailxSch Pos'!AQ$124</f>
        <v>42960</v>
      </c>
      <c r="AR26" s="4">
        <f>'pdf DetailxSch Pos'!AR26*'pdf DetailxSch Pos'!AR$124</f>
        <v>42960</v>
      </c>
      <c r="AS26" s="4">
        <f>'pdf DetailxSch Pos'!AS26*'pdf DetailxSch Pos'!AS$124</f>
        <v>10740</v>
      </c>
      <c r="AT26" s="4">
        <f>'pdf DetailxSch Pos'!AT26*'pdf DetailxSch Pos'!AT$125</f>
        <v>0</v>
      </c>
      <c r="AU26" s="4">
        <f>'pdf DetailxSch Pos'!AU26*'pdf DetailxSch Pos'!AU$125</f>
        <v>0</v>
      </c>
      <c r="AV26" s="4">
        <f>'pdf DetailxSch Pos'!AV26*'pdf DetailxSch Pos'!AV$125</f>
        <v>131886.69950738913</v>
      </c>
      <c r="AW26" s="4">
        <f>'pdf DetailxSch Pos'!AW26*'pdf DetailxSch Pos'!AW$125</f>
        <v>2131.03448275862</v>
      </c>
      <c r="AX26" s="4">
        <f>'pdf DetailxSch Pos'!AX26*'pdf DetailxSch Pos'!AX$125</f>
        <v>0</v>
      </c>
      <c r="AY26" s="4">
        <f>'pdf DetailxSch Pos'!AY26*'pdf DetailxSch Pos'!AY$124</f>
        <v>0</v>
      </c>
      <c r="AZ26" s="4">
        <f>'pdf DetailxSch Pos'!AZ26*'pdf DetailxSch Pos'!AZ$124</f>
        <v>0</v>
      </c>
      <c r="BA26" s="4">
        <f>'pdf DetailxSch Pos'!BA26*'pdf DetailxSch Pos'!BA$124</f>
        <v>0</v>
      </c>
      <c r="BB26" s="4">
        <f>'pdf DetailxSch Pos'!BB26*'pdf DetailxSch Pos'!BB$124</f>
        <v>0</v>
      </c>
      <c r="BC26" s="4">
        <f>'pdf DetailxSch Pos'!BC26*'pdf DetailxSch Pos'!BC$124</f>
        <v>0</v>
      </c>
      <c r="BD26" s="4">
        <f>'pdf DetailxSch Pos'!BD26*'pdf DetailxSch Pos'!BD$124</f>
        <v>0</v>
      </c>
      <c r="BE26" s="4">
        <f>'pdf DetailxSch Pos'!BE26*'pdf DetailxSch Pos'!BE$124</f>
        <v>0</v>
      </c>
      <c r="BF26" s="4">
        <f>'pdf DetailxSch Pos'!BF26*'pdf DetailxSch Pos'!BF$125</f>
        <v>0</v>
      </c>
      <c r="BG26" s="4">
        <f>'pdf DetailxSch Pos'!BG26*'pdf DetailxSch Pos'!BG$125</f>
        <v>0</v>
      </c>
      <c r="BH26" s="4">
        <f>'pdf DetailxSch Pos'!BH26*'pdf DetailxSch Pos'!BH$125</f>
        <v>0</v>
      </c>
      <c r="BI26" s="4">
        <f>'pdf DetailxSch Pos'!BI26*'pdf DetailxSch Pos'!BI$125</f>
        <v>0</v>
      </c>
      <c r="BJ26" s="4">
        <f>'pdf DetailxSch Pos'!BJ26*'pdf DetailxSch Pos'!BJ$124</f>
        <v>0</v>
      </c>
      <c r="BK26" s="4">
        <f>'pdf DetailxSch Pos'!BK26*'pdf DetailxSch Pos'!BK$124</f>
        <v>0</v>
      </c>
      <c r="BL26" s="4">
        <f>'pdf DetailxSch Pos'!BL26*'pdf DetailxSch Pos'!BL$124</f>
        <v>0</v>
      </c>
      <c r="BM26" s="4">
        <f>'pdf DetailxSch Pos'!BM26*'pdf DetailxSch Pos'!BM$124</f>
        <v>0</v>
      </c>
      <c r="BN26" s="4">
        <f>'pdf DetailxSch Pos'!BN26*'pdf DetailxSch Pos'!BN$124</f>
        <v>0</v>
      </c>
      <c r="BO26" s="4">
        <f>'pdf DetailxSch Pos'!BO26*'pdf DetailxSch Pos'!BO$124</f>
        <v>0</v>
      </c>
      <c r="BP26" s="4">
        <f>'pdf DetailxSch Pos'!BP26*'pdf DetailxSch Pos'!BP$124</f>
        <v>0</v>
      </c>
      <c r="BQ26" s="4">
        <f>'pdf DetailxSch Pos'!BQ26*'pdf DetailxSch Pos'!BQ$124</f>
        <v>0</v>
      </c>
      <c r="BR26" s="4">
        <f>'pdf DetailxSch Pos'!BR26*'pdf DetailxSch Pos'!BR$125</f>
        <v>0</v>
      </c>
      <c r="BS26" s="4">
        <f>'pdf DetailxSch Pos'!BS26*'pdf DetailxSch Pos'!BS$125</f>
        <v>0</v>
      </c>
      <c r="BT26" s="4">
        <f>'pdf DetailxSch Pos'!BT26*'pdf DetailxSch Pos'!BT$125</f>
        <v>55095.566502463036</v>
      </c>
      <c r="BU26" s="4">
        <f>'pdf DetailxSch Pos'!BU26*'pdf DetailxSch Pos'!BU$125</f>
        <v>0</v>
      </c>
      <c r="BV26" s="4">
        <f>'pdf DetailxSch Pos'!BV26*'pdf DetailxSch Pos'!BV$124</f>
        <v>0</v>
      </c>
      <c r="BW26" s="4">
        <f>'pdf DetailxSch Pos'!BW26*'pdf DetailxSch Pos'!BW$125</f>
        <v>0</v>
      </c>
      <c r="BX26" s="4">
        <f>'pdf DetailxSch Pos'!BX26*'pdf DetailxSch Pos'!BX$125</f>
        <v>2572.4137931034475</v>
      </c>
      <c r="BY26" s="4">
        <f>'pdf DetailxSch Pos'!BY26*'pdf DetailxSch Pos'!BY$125</f>
        <v>1699.5073891625611</v>
      </c>
      <c r="BZ26" s="4">
        <f>'pdf DetailxSch Pos'!BZ26*'pdf DetailxSch Pos'!BZ$125</f>
        <v>1477.8325123152704</v>
      </c>
      <c r="CA26" s="4">
        <f>'pdf DetailxSch Pos'!CA26*'pdf DetailxSch Pos'!CA$125</f>
        <v>1477.8325123152704</v>
      </c>
      <c r="CB26" s="4">
        <f>'pdf DetailxSch Pos'!CB26*'pdf DetailxSch Pos'!CB$125</f>
        <v>1699.5073891625611</v>
      </c>
      <c r="CC26" s="4">
        <f>'pdf DetailxSch Pos'!CC26*'pdf DetailxSch Pos'!CC$125</f>
        <v>5911.3300492610815</v>
      </c>
      <c r="CD26" s="4">
        <f>'pdf DetailxSch Pos'!CD26*'pdf DetailxSch Pos'!CD$124</f>
        <v>0</v>
      </c>
      <c r="CE26" s="4">
        <f>'pdf DetailxSch Pos'!CE26*'pdf DetailxSch Pos'!CE$124</f>
        <v>0</v>
      </c>
      <c r="CF26" s="4">
        <f>'pdf DetailxSch Pos'!CF26*'pdf DetailxSch Pos'!CF$125</f>
        <v>0</v>
      </c>
      <c r="CG26" s="4">
        <f>'pdf DetailxSch Pos'!CG26*'pdf DetailxSch Pos'!CG$125</f>
        <v>0</v>
      </c>
      <c r="CH26" s="4">
        <f>'pdf DetailxSch Pos'!CH26*'pdf DetailxSch Pos'!CH$124</f>
        <v>0</v>
      </c>
      <c r="CI26" s="4">
        <f>'pdf DetailxSch Pos'!CI26*'pdf DetailxSch Pos'!CI$124</f>
        <v>0</v>
      </c>
      <c r="CJ26" s="4">
        <f>'pdf DetailxSch Pos'!CJ26*'pdf DetailxSch Pos'!CJ$125</f>
        <v>0</v>
      </c>
      <c r="CK26" s="4">
        <f>'pdf DetailxSch Pos'!CK26*'pdf DetailxSch Pos'!CK$125</f>
        <v>0</v>
      </c>
      <c r="CL26" s="4">
        <f>'pdf DetailxSch Pos'!CL26*'pdf DetailxSch Pos'!CL$125</f>
        <v>29556.650246305409</v>
      </c>
      <c r="CM26" s="4">
        <f>'pdf DetailxSch Pos'!CM26*'pdf DetailxSch Pos'!CM$125</f>
        <v>73596.059113300464</v>
      </c>
      <c r="CN26" s="4">
        <f>'pdf DetailxSch Pos'!CN26*'pdf DetailxSch Pos'!CN$125</f>
        <v>4734.9753694581268</v>
      </c>
      <c r="CO26" s="4">
        <f>'pdf DetailxSch Pos'!CO26*'pdf DetailxSch Pos'!CO$125</f>
        <v>0</v>
      </c>
      <c r="CP26" s="4">
        <f>'pdf DetailxSch Pos'!CP26*'pdf DetailxSch Pos'!CP$125</f>
        <v>0</v>
      </c>
      <c r="CQ26" s="4">
        <f>'pdf DetailxSch Pos'!CQ26*'pdf DetailxSch Pos'!CQ$125</f>
        <v>0</v>
      </c>
      <c r="CR26" s="4">
        <f>'pdf DetailxSch Pos'!CR26*'pdf DetailxSch Pos'!CR$125</f>
        <v>0</v>
      </c>
      <c r="CS26" s="4">
        <f>'pdf DetailxSch Pos'!CS26*'pdf DetailxSch Pos'!CS$124</f>
        <v>0</v>
      </c>
      <c r="CT26" s="4">
        <f>'pdf DetailxSch Pos'!CT26*'pdf DetailxSch Pos'!CT$125</f>
        <v>14359.605911330045</v>
      </c>
      <c r="CU26" s="4">
        <f>'pdf DetailxSch Pos'!CU26*'pdf DetailxSch Pos'!CU$125</f>
        <v>0</v>
      </c>
      <c r="CV26" s="4">
        <f>'pdf DetailxSch Pos'!CV26*'pdf DetailxSch Pos'!CV$125</f>
        <v>205225.61576354672</v>
      </c>
      <c r="CW26" s="4">
        <f>'pdf DetailxSch Pos'!CW26*'pdf DetailxSch Pos'!CW$125</f>
        <v>0</v>
      </c>
      <c r="CY26" s="4">
        <f>'pdf DetailxSch Pos'!CY26*'pdf DetailxSch Pos'!CY$125</f>
        <v>0</v>
      </c>
      <c r="CZ26" s="4">
        <f>'pdf DetailxSch Pos'!CZ26*'pdf DetailxSch Pos'!CZ$125</f>
        <v>0</v>
      </c>
      <c r="DA26" s="4">
        <f>'pdf DetailxSch Pos'!DA26*'pdf DetailxSch Pos'!DA$125</f>
        <v>0</v>
      </c>
      <c r="DB26" s="4">
        <f>'pdf DetailxSch Pos'!DB26*'pdf DetailxSch Pos'!DB$125</f>
        <v>0</v>
      </c>
      <c r="DC26" s="4">
        <f>'pdf DetailxSch Pos'!DC26*'pdf DetailxSch Pos'!DC$125</f>
        <v>0</v>
      </c>
      <c r="DD26" s="4">
        <f>'pdf DetailxSch $$'!DE26</f>
        <v>8</v>
      </c>
      <c r="DE26" s="4">
        <f t="shared" si="0"/>
        <v>5166418.0477606356</v>
      </c>
      <c r="DF26" s="4">
        <f t="shared" si="1"/>
        <v>5166426.0477606356</v>
      </c>
      <c r="DG26" s="4">
        <f>'pdf DetailxSch $$'!DG26</f>
        <v>5270935</v>
      </c>
      <c r="DH26" s="4">
        <f t="shared" si="2"/>
        <v>104508.95223936439</v>
      </c>
      <c r="DI26" s="44">
        <f t="shared" si="3"/>
        <v>-2.0228481211816304E-2</v>
      </c>
    </row>
    <row r="27" spans="1:113" x14ac:dyDescent="0.2">
      <c r="A27" s="7">
        <v>442</v>
      </c>
      <c r="B27" t="s">
        <v>38</v>
      </c>
      <c r="C27" t="s">
        <v>356</v>
      </c>
      <c r="D27">
        <v>1</v>
      </c>
      <c r="E27" s="10">
        <v>1500</v>
      </c>
      <c r="F27" s="9">
        <v>0.56399999999999995</v>
      </c>
      <c r="G27">
        <v>846</v>
      </c>
      <c r="H27" s="4">
        <f>'pdf DetailxSch Pos'!H27*'pdf DetailxSch Pos'!H$124</f>
        <v>191050.75104188372</v>
      </c>
      <c r="I27" s="4">
        <f>'pdf DetailxSch Pos'!I27*'pdf DetailxSch Pos'!I$124</f>
        <v>110891.27068881014</v>
      </c>
      <c r="J27" s="4">
        <f>'pdf DetailxSch Pos'!J27*'pdf DetailxSch Pos'!J$124</f>
        <v>764573.74608327472</v>
      </c>
      <c r="K27" s="4">
        <f>'pdf DetailxSch Pos'!K27*'pdf DetailxSch Pos'!K$124</f>
        <v>144158.65189545319</v>
      </c>
      <c r="L27" s="4">
        <f>'pdf DetailxSch Pos'!L27*'pdf DetailxSch Pos'!L$124</f>
        <v>499035.44350219157</v>
      </c>
      <c r="M27" s="4">
        <f>'pdf DetailxSch Pos'!M27*'pdf DetailxSch Pos'!M$124</f>
        <v>89505.059196611037</v>
      </c>
      <c r="N27" s="4">
        <f>'pdf DetailxSch Pos'!N27*'pdf DetailxSch Pos'!N$124</f>
        <v>59866.796146808359</v>
      </c>
      <c r="O27" s="4">
        <f>'pdf DetailxSch Pos'!O27*'pdf DetailxSch Pos'!O$124</f>
        <v>170358.53673753876</v>
      </c>
      <c r="P27" s="4">
        <f>'pdf DetailxSch Pos'!P27*'pdf DetailxSch Pos'!P$124</f>
        <v>49534.351124581444</v>
      </c>
      <c r="Q27" s="4">
        <f>'pdf DetailxSch Pos'!Q27*'pdf DetailxSch Pos'!Q$124</f>
        <v>69924</v>
      </c>
      <c r="R27" s="4">
        <f>'pdf DetailxSch Pos'!R27*'pdf DetailxSch Pos'!R$124</f>
        <v>0</v>
      </c>
      <c r="S27" s="4">
        <f>'pdf DetailxSch Pos'!S27*'pdf DetailxSch Pos'!S$124</f>
        <v>77625.750694703253</v>
      </c>
      <c r="T27" s="4">
        <f>'pdf DetailxSch Pos'!T27*'pdf DetailxSch Pos'!T$124</f>
        <v>60676.224767295193</v>
      </c>
      <c r="U27" s="4">
        <f>'pdf DetailxSch Pos'!U27*'pdf DetailxSch Pos'!U$124</f>
        <v>497163.17374927376</v>
      </c>
      <c r="V27" s="4">
        <f>'pdf DetailxSch Pos'!V27*'pdf DetailxSch Pos'!V$124</f>
        <v>110891.27068881014</v>
      </c>
      <c r="W27" s="4">
        <f>'pdf DetailxSch Pos'!W27*'pdf DetailxSch Pos'!W$124</f>
        <v>0</v>
      </c>
      <c r="X27" s="4">
        <f>'pdf DetailxSch Pos'!X27*'pdf DetailxSch Pos'!X$124</f>
        <v>0</v>
      </c>
      <c r="Y27" s="4">
        <f>'pdf DetailxSch Pos'!Y27*'pdf DetailxSch Pos'!Y$124</f>
        <v>0</v>
      </c>
      <c r="Z27" s="4">
        <f>'pdf DetailxSch Pos'!Z27*'pdf DetailxSch Pos'!Z$124</f>
        <v>0</v>
      </c>
      <c r="AA27" s="4">
        <f>'pdf DetailxSch Pos'!AA27*'pdf DetailxSch Pos'!AA$124</f>
        <v>0</v>
      </c>
      <c r="AB27" s="4">
        <f>'pdf DetailxSch Pos'!AB27*'pdf DetailxSch Pos'!AB$124</f>
        <v>0</v>
      </c>
      <c r="AC27" s="4">
        <f>'pdf DetailxSch Pos'!AC27*'pdf DetailxSch Pos'!AC$124</f>
        <v>0</v>
      </c>
      <c r="AD27" s="4">
        <f>'pdf DetailxSch Pos'!AD27*'pdf DetailxSch Pos'!AD$124</f>
        <v>6930704.4180506337</v>
      </c>
      <c r="AE27" s="4">
        <f>'pdf DetailxSch Pos'!AE27*'pdf DetailxSch Pos'!AE$124</f>
        <v>210693.41430873988</v>
      </c>
      <c r="AF27" s="4">
        <f>'pdf DetailxSch Pos'!AF27*'pdf DetailxSch Pos'!AF$124</f>
        <v>332673.8120664304</v>
      </c>
      <c r="AG27" s="4">
        <f>'pdf DetailxSch Pos'!AG27*'pdf DetailxSch Pos'!AG$124</f>
        <v>554456.35344405065</v>
      </c>
      <c r="AH27" s="4">
        <f>'pdf DetailxSch Pos'!AH27*'pdf DetailxSch Pos'!AH$124</f>
        <v>2550499.2258426333</v>
      </c>
      <c r="AI27" s="4">
        <f>'pdf DetailxSch Pos'!AI27*'pdf DetailxSch Pos'!AI$124</f>
        <v>33411.157694564718</v>
      </c>
      <c r="AJ27" s="4">
        <f>'pdf DetailxSch Pos'!AJ27*'pdf DetailxSch Pos'!AJ$124</f>
        <v>0</v>
      </c>
      <c r="AK27" s="4">
        <f>'pdf DetailxSch Pos'!AK27*'pdf DetailxSch Pos'!AK$124</f>
        <v>0</v>
      </c>
      <c r="AL27" s="4">
        <f>'pdf DetailxSch Pos'!AL27*'pdf DetailxSch Pos'!AL$124</f>
        <v>2994064.3085978739</v>
      </c>
      <c r="AM27" s="4">
        <f>'pdf DetailxSch Pos'!AM27*'pdf DetailxSch Pos'!AM$124</f>
        <v>0</v>
      </c>
      <c r="AN27" s="4">
        <f>'pdf DetailxSch Pos'!AN27*'pdf DetailxSch Pos'!AN$124</f>
        <v>66822.315389129435</v>
      </c>
      <c r="AO27" s="4">
        <f>'pdf DetailxSch Pos'!AO27*'pdf DetailxSch Pos'!AO$124</f>
        <v>0</v>
      </c>
      <c r="AP27" s="4">
        <f>'pdf DetailxSch Pos'!AP27*'pdf DetailxSch Pos'!AP$124</f>
        <v>623794.30437773943</v>
      </c>
      <c r="AQ27" s="4">
        <f>'pdf DetailxSch Pos'!AQ27*'pdf DetailxSch Pos'!AQ$124</f>
        <v>0</v>
      </c>
      <c r="AR27" s="4">
        <f>'pdf DetailxSch Pos'!AR27*'pdf DetailxSch Pos'!AR$124</f>
        <v>0</v>
      </c>
      <c r="AS27" s="4">
        <f>'pdf DetailxSch Pos'!AS27*'pdf DetailxSch Pos'!AS$124</f>
        <v>0</v>
      </c>
      <c r="AT27" s="4">
        <f>'pdf DetailxSch Pos'!AT27*'pdf DetailxSch Pos'!AT$125</f>
        <v>78817.733990147754</v>
      </c>
      <c r="AU27" s="4">
        <f>'pdf DetailxSch Pos'!AU27*'pdf DetailxSch Pos'!AU$125</f>
        <v>0</v>
      </c>
      <c r="AV27" s="4">
        <f>'pdf DetailxSch Pos'!AV27*'pdf DetailxSch Pos'!AV$125</f>
        <v>463340.88669950725</v>
      </c>
      <c r="AW27" s="4">
        <f>'pdf DetailxSch Pos'!AW27*'pdf DetailxSch Pos'!AW$125</f>
        <v>7485.7142857142835</v>
      </c>
      <c r="AX27" s="4">
        <f>'pdf DetailxSch Pos'!AX27*'pdf DetailxSch Pos'!AX$125</f>
        <v>0</v>
      </c>
      <c r="AY27" s="4">
        <f>'pdf DetailxSch Pos'!AY27*'pdf DetailxSch Pos'!AY$124</f>
        <v>0</v>
      </c>
      <c r="AZ27" s="4">
        <f>'pdf DetailxSch Pos'!AZ27*'pdf DetailxSch Pos'!AZ$124</f>
        <v>0</v>
      </c>
      <c r="BA27" s="4">
        <f>'pdf DetailxSch Pos'!BA27*'pdf DetailxSch Pos'!BA$124</f>
        <v>0</v>
      </c>
      <c r="BB27" s="4">
        <f>'pdf DetailxSch Pos'!BB27*'pdf DetailxSch Pos'!BB$124</f>
        <v>0</v>
      </c>
      <c r="BC27" s="4">
        <f>'pdf DetailxSch Pos'!BC27*'pdf DetailxSch Pos'!BC$124</f>
        <v>0</v>
      </c>
      <c r="BD27" s="4">
        <f>'pdf DetailxSch Pos'!BD27*'pdf DetailxSch Pos'!BD$124</f>
        <v>0</v>
      </c>
      <c r="BE27" s="4">
        <f>'pdf DetailxSch Pos'!BE27*'pdf DetailxSch Pos'!BE$124</f>
        <v>0</v>
      </c>
      <c r="BF27" s="4">
        <f>'pdf DetailxSch Pos'!BF27*'pdf DetailxSch Pos'!BF$125</f>
        <v>0</v>
      </c>
      <c r="BG27" s="4">
        <f>'pdf DetailxSch Pos'!BG27*'pdf DetailxSch Pos'!BG$125</f>
        <v>0</v>
      </c>
      <c r="BH27" s="4">
        <f>'pdf DetailxSch Pos'!BH27*'pdf DetailxSch Pos'!BH$125</f>
        <v>42364.53201970442</v>
      </c>
      <c r="BI27" s="4">
        <f>'pdf DetailxSch Pos'!BI27*'pdf DetailxSch Pos'!BI$125</f>
        <v>18430.541871921178</v>
      </c>
      <c r="BJ27" s="4">
        <f>'pdf DetailxSch Pos'!BJ27*'pdf DetailxSch Pos'!BJ$124</f>
        <v>221782.54137762028</v>
      </c>
      <c r="BK27" s="4">
        <f>'pdf DetailxSch Pos'!BK27*'pdf DetailxSch Pos'!BK$124</f>
        <v>0</v>
      </c>
      <c r="BL27" s="4">
        <f>'pdf DetailxSch Pos'!BL27*'pdf DetailxSch Pos'!BL$124</f>
        <v>280252.23197967396</v>
      </c>
      <c r="BM27" s="4">
        <f>'pdf DetailxSch Pos'!BM27*'pdf DetailxSch Pos'!BM$124</f>
        <v>0</v>
      </c>
      <c r="BN27" s="4">
        <f>'pdf DetailxSch Pos'!BN27*'pdf DetailxSch Pos'!BN$124</f>
        <v>0</v>
      </c>
      <c r="BO27" s="4">
        <f>'pdf DetailxSch Pos'!BO27*'pdf DetailxSch Pos'!BO$124</f>
        <v>0</v>
      </c>
      <c r="BP27" s="4">
        <f>'pdf DetailxSch Pos'!BP27*'pdf DetailxSch Pos'!BP$124</f>
        <v>332673.8120664304</v>
      </c>
      <c r="BQ27" s="4">
        <f>'pdf DetailxSch Pos'!BQ27*'pdf DetailxSch Pos'!BQ$124</f>
        <v>0</v>
      </c>
      <c r="BR27" s="4">
        <f>'pdf DetailxSch Pos'!BR27*'pdf DetailxSch Pos'!BR$125</f>
        <v>22660.098522167482</v>
      </c>
      <c r="BS27" s="4">
        <f>'pdf DetailxSch Pos'!BS27*'pdf DetailxSch Pos'!BS$125</f>
        <v>4926.1083743842346</v>
      </c>
      <c r="BT27" s="4">
        <f>'pdf DetailxSch Pos'!BT27*'pdf DetailxSch Pos'!BT$125</f>
        <v>666222.66009852197</v>
      </c>
      <c r="BU27" s="4">
        <f>'pdf DetailxSch Pos'!BU27*'pdf DetailxSch Pos'!BU$125</f>
        <v>98522.167487684696</v>
      </c>
      <c r="BV27" s="4">
        <f>'pdf DetailxSch Pos'!BV27*'pdf DetailxSch Pos'!BV$124</f>
        <v>114084.97559574516</v>
      </c>
      <c r="BW27" s="4">
        <f>'pdf DetailxSch Pos'!BW27*'pdf DetailxSch Pos'!BW$125</f>
        <v>0</v>
      </c>
      <c r="BX27" s="4">
        <f>'pdf DetailxSch Pos'!BX27*'pdf DetailxSch Pos'!BX$125</f>
        <v>16676.847290640388</v>
      </c>
      <c r="BY27" s="4">
        <f>'pdf DetailxSch Pos'!BY27*'pdf DetailxSch Pos'!BY$125</f>
        <v>32530.049261083732</v>
      </c>
      <c r="BZ27" s="4">
        <f>'pdf DetailxSch Pos'!BZ27*'pdf DetailxSch Pos'!BZ$125</f>
        <v>19620.689655172406</v>
      </c>
      <c r="CA27" s="4">
        <f>'pdf DetailxSch Pos'!CA27*'pdf DetailxSch Pos'!CA$125</f>
        <v>19620.689655172406</v>
      </c>
      <c r="CB27" s="4">
        <f>'pdf DetailxSch Pos'!CB27*'pdf DetailxSch Pos'!CB$125</f>
        <v>39269.950738916246</v>
      </c>
      <c r="CC27" s="4">
        <f>'pdf DetailxSch Pos'!CC27*'pdf DetailxSch Pos'!CC$125</f>
        <v>29556.650246305409</v>
      </c>
      <c r="CD27" s="4">
        <f>'pdf DetailxSch Pos'!CD27*'pdf DetailxSch Pos'!CD$124</f>
        <v>114084.97559574516</v>
      </c>
      <c r="CE27" s="4">
        <f>'pdf DetailxSch Pos'!CE27*'pdf DetailxSch Pos'!CE$124</f>
        <v>0</v>
      </c>
      <c r="CF27" s="4">
        <f>'pdf DetailxSch Pos'!CF27*'pdf DetailxSch Pos'!CF$125</f>
        <v>0</v>
      </c>
      <c r="CG27" s="4">
        <f>'pdf DetailxSch Pos'!CG27*'pdf DetailxSch Pos'!CG$125</f>
        <v>0</v>
      </c>
      <c r="CH27" s="4">
        <f>'pdf DetailxSch Pos'!CH27*'pdf DetailxSch Pos'!CH$124</f>
        <v>0</v>
      </c>
      <c r="CI27" s="4">
        <f>'pdf DetailxSch Pos'!CI27*'pdf DetailxSch Pos'!CI$124</f>
        <v>0</v>
      </c>
      <c r="CJ27" s="4">
        <f>'pdf DetailxSch Pos'!CJ27*'pdf DetailxSch Pos'!CJ$125</f>
        <v>0</v>
      </c>
      <c r="CK27" s="4">
        <f>'pdf DetailxSch Pos'!CK27*'pdf DetailxSch Pos'!CK$125</f>
        <v>0</v>
      </c>
      <c r="CL27" s="4">
        <f>'pdf DetailxSch Pos'!CL27*'pdf DetailxSch Pos'!CL$125</f>
        <v>147783.25123152704</v>
      </c>
      <c r="CM27" s="4">
        <f>'pdf DetailxSch Pos'!CM27*'pdf DetailxSch Pos'!CM$125</f>
        <v>288361.57635467971</v>
      </c>
      <c r="CN27" s="4">
        <f>'pdf DetailxSch Pos'!CN27*'pdf DetailxSch Pos'!CN$125</f>
        <v>27562.56157635467</v>
      </c>
      <c r="CO27" s="4">
        <f>'pdf DetailxSch Pos'!CO27*'pdf DetailxSch Pos'!CO$125</f>
        <v>0</v>
      </c>
      <c r="CP27" s="4">
        <f>'pdf DetailxSch Pos'!CP27*'pdf DetailxSch Pos'!CP$125</f>
        <v>354679.80295566493</v>
      </c>
      <c r="CQ27" s="4">
        <f>'pdf DetailxSch Pos'!CQ27*'pdf DetailxSch Pos'!CQ$125</f>
        <v>0</v>
      </c>
      <c r="CR27" s="4">
        <f>'pdf DetailxSch Pos'!CR27*'pdf DetailxSch Pos'!CR$125</f>
        <v>0</v>
      </c>
      <c r="CS27" s="4">
        <f>'pdf DetailxSch Pos'!CS27*'pdf DetailxSch Pos'!CS$124</f>
        <v>0</v>
      </c>
      <c r="CT27" s="4">
        <f>'pdf DetailxSch Pos'!CT27*'pdf DetailxSch Pos'!CT$125</f>
        <v>66280.788177339884</v>
      </c>
      <c r="CU27" s="4">
        <f>'pdf DetailxSch Pos'!CU27*'pdf DetailxSch Pos'!CU$125</f>
        <v>0</v>
      </c>
      <c r="CV27" s="4">
        <f>'pdf DetailxSch Pos'!CV27*'pdf DetailxSch Pos'!CV$125</f>
        <v>0</v>
      </c>
      <c r="CW27" s="4">
        <f>'pdf DetailxSch Pos'!CW27*'pdf DetailxSch Pos'!CW$125</f>
        <v>0</v>
      </c>
      <c r="CY27" s="4">
        <f>'pdf DetailxSch Pos'!CY27*'pdf DetailxSch Pos'!CY$125</f>
        <v>0</v>
      </c>
      <c r="CZ27" s="4">
        <f>'pdf DetailxSch Pos'!CZ27*'pdf DetailxSch Pos'!CZ$125</f>
        <v>0</v>
      </c>
      <c r="DA27" s="4">
        <f>'pdf DetailxSch Pos'!DA27*'pdf DetailxSch Pos'!DA$125</f>
        <v>0</v>
      </c>
      <c r="DB27" s="4">
        <f>'pdf DetailxSch Pos'!DB27*'pdf DetailxSch Pos'!DB$125</f>
        <v>0</v>
      </c>
      <c r="DC27" s="4">
        <f>'pdf DetailxSch Pos'!DC27*'pdf DetailxSch Pos'!DC$125</f>
        <v>0</v>
      </c>
      <c r="DD27" s="4">
        <f>'pdf DetailxSch $$'!DE27</f>
        <v>117121</v>
      </c>
      <c r="DE27" s="4">
        <f t="shared" si="0"/>
        <v>20699966.173196867</v>
      </c>
      <c r="DF27" s="4">
        <f t="shared" si="1"/>
        <v>20817087.173196867</v>
      </c>
      <c r="DG27" s="4">
        <f>'pdf DetailxSch $$'!DG27</f>
        <v>21191551</v>
      </c>
      <c r="DH27" s="4">
        <f t="shared" si="2"/>
        <v>374463.82680313289</v>
      </c>
      <c r="DI27" s="44">
        <f t="shared" si="3"/>
        <v>-1.7988291238232187E-2</v>
      </c>
    </row>
    <row r="28" spans="1:113" x14ac:dyDescent="0.2">
      <c r="A28" s="7">
        <v>455</v>
      </c>
      <c r="B28" t="s">
        <v>39</v>
      </c>
      <c r="C28" t="s">
        <v>352</v>
      </c>
      <c r="D28">
        <v>4</v>
      </c>
      <c r="E28" s="10">
        <v>696</v>
      </c>
      <c r="F28" s="9">
        <v>0.55600000000000005</v>
      </c>
      <c r="G28">
        <v>387</v>
      </c>
      <c r="H28" s="4">
        <f>'pdf DetailxSch Pos'!H28*'pdf DetailxSch Pos'!H$124</f>
        <v>191050.75104188372</v>
      </c>
      <c r="I28" s="4">
        <f>'pdf DetailxSch Pos'!I28*'pdf DetailxSch Pos'!I$124</f>
        <v>110891.27068881014</v>
      </c>
      <c r="J28" s="4">
        <f>'pdf DetailxSch Pos'!J28*'pdf DetailxSch Pos'!J$124</f>
        <v>351703.92319830635</v>
      </c>
      <c r="K28" s="4">
        <f>'pdf DetailxSch Pos'!K28*'pdf DetailxSch Pos'!K$124</f>
        <v>0</v>
      </c>
      <c r="L28" s="4">
        <f>'pdf DetailxSch Pos'!L28*'pdf DetailxSch Pos'!L$124</f>
        <v>374276.58262664371</v>
      </c>
      <c r="M28" s="4">
        <f>'pdf DetailxSch Pos'!M28*'pdf DetailxSch Pos'!M$124</f>
        <v>89505.059196611037</v>
      </c>
      <c r="N28" s="4">
        <f>'pdf DetailxSch Pos'!N28*'pdf DetailxSch Pos'!N$124</f>
        <v>59866.796146808359</v>
      </c>
      <c r="O28" s="4">
        <f>'pdf DetailxSch Pos'!O28*'pdf DetailxSch Pos'!O$124</f>
        <v>76213.029593109444</v>
      </c>
      <c r="P28" s="4">
        <f>'pdf DetailxSch Pos'!P28*'pdf DetailxSch Pos'!P$124</f>
        <v>49534.351124581444</v>
      </c>
      <c r="Q28" s="4">
        <f>'pdf DetailxSch Pos'!Q28*'pdf DetailxSch Pos'!Q$124</f>
        <v>69924</v>
      </c>
      <c r="R28" s="4">
        <f>'pdf DetailxSch Pos'!R28*'pdf DetailxSch Pos'!R$124</f>
        <v>0</v>
      </c>
      <c r="S28" s="4">
        <f>'pdf DetailxSch Pos'!S28*'pdf DetailxSch Pos'!S$124</f>
        <v>77625.750694703253</v>
      </c>
      <c r="T28" s="4">
        <f>'pdf DetailxSch Pos'!T28*'pdf DetailxSch Pos'!T$124</f>
        <v>60676.224767295193</v>
      </c>
      <c r="U28" s="4">
        <f>'pdf DetailxSch Pos'!U28*'pdf DetailxSch Pos'!U$124</f>
        <v>397730.53899941902</v>
      </c>
      <c r="V28" s="4">
        <f>'pdf DetailxSch Pos'!V28*'pdf DetailxSch Pos'!V$124</f>
        <v>110891.27068881014</v>
      </c>
      <c r="W28" s="4">
        <f>'pdf DetailxSch Pos'!W28*'pdf DetailxSch Pos'!W$124</f>
        <v>0</v>
      </c>
      <c r="X28" s="4">
        <f>'pdf DetailxSch Pos'!X28*'pdf DetailxSch Pos'!X$124</f>
        <v>0</v>
      </c>
      <c r="Y28" s="4">
        <f>'pdf DetailxSch Pos'!Y28*'pdf DetailxSch Pos'!Y$124</f>
        <v>0</v>
      </c>
      <c r="Z28" s="4">
        <f>'pdf DetailxSch Pos'!Z28*'pdf DetailxSch Pos'!Z$124</f>
        <v>0</v>
      </c>
      <c r="AA28" s="4">
        <f>'pdf DetailxSch Pos'!AA28*'pdf DetailxSch Pos'!AA$124</f>
        <v>0</v>
      </c>
      <c r="AB28" s="4">
        <f>'pdf DetailxSch Pos'!AB28*'pdf DetailxSch Pos'!AB$124</f>
        <v>0</v>
      </c>
      <c r="AC28" s="4">
        <f>'pdf DetailxSch Pos'!AC28*'pdf DetailxSch Pos'!AC$124</f>
        <v>0</v>
      </c>
      <c r="AD28" s="4">
        <f>'pdf DetailxSch Pos'!AD28*'pdf DetailxSch Pos'!AD$124</f>
        <v>3215846.8499754942</v>
      </c>
      <c r="AE28" s="4">
        <f>'pdf DetailxSch Pos'!AE28*'pdf DetailxSch Pos'!AE$124</f>
        <v>955882.75333754311</v>
      </c>
      <c r="AF28" s="4">
        <f>'pdf DetailxSch Pos'!AF28*'pdf DetailxSch Pos'!AF$124</f>
        <v>110891.27068881014</v>
      </c>
      <c r="AG28" s="4">
        <f>'pdf DetailxSch Pos'!AG28*'pdf DetailxSch Pos'!AG$124</f>
        <v>332673.8120664304</v>
      </c>
      <c r="AH28" s="4">
        <f>'pdf DetailxSch Pos'!AH28*'pdf DetailxSch Pos'!AH$124</f>
        <v>1441586.5189545318</v>
      </c>
      <c r="AI28" s="4">
        <f>'pdf DetailxSch Pos'!AI28*'pdf DetailxSch Pos'!AI$124</f>
        <v>167055.78847282359</v>
      </c>
      <c r="AJ28" s="4">
        <f>'pdf DetailxSch Pos'!AJ28*'pdf DetailxSch Pos'!AJ$124</f>
        <v>48327.936512970991</v>
      </c>
      <c r="AK28" s="4">
        <f>'pdf DetailxSch Pos'!AK28*'pdf DetailxSch Pos'!AK$124</f>
        <v>0</v>
      </c>
      <c r="AL28" s="4">
        <f>'pdf DetailxSch Pos'!AL28*'pdf DetailxSch Pos'!AL$124</f>
        <v>776238.89482167095</v>
      </c>
      <c r="AM28" s="4">
        <f>'pdf DetailxSch Pos'!AM28*'pdf DetailxSch Pos'!AM$124</f>
        <v>0</v>
      </c>
      <c r="AN28" s="4">
        <f>'pdf DetailxSch Pos'!AN28*'pdf DetailxSch Pos'!AN$124</f>
        <v>33411.157694564718</v>
      </c>
      <c r="AO28" s="4">
        <f>'pdf DetailxSch Pos'!AO28*'pdf DetailxSch Pos'!AO$124</f>
        <v>0</v>
      </c>
      <c r="AP28" s="4">
        <f>'pdf DetailxSch Pos'!AP28*'pdf DetailxSch Pos'!AP$124</f>
        <v>124758.86087554789</v>
      </c>
      <c r="AQ28" s="4">
        <f>'pdf DetailxSch Pos'!AQ28*'pdf DetailxSch Pos'!AQ$124</f>
        <v>0</v>
      </c>
      <c r="AR28" s="4">
        <f>'pdf DetailxSch Pos'!AR28*'pdf DetailxSch Pos'!AR$124</f>
        <v>0</v>
      </c>
      <c r="AS28" s="4">
        <f>'pdf DetailxSch Pos'!AS28*'pdf DetailxSch Pos'!AS$124</f>
        <v>0</v>
      </c>
      <c r="AT28" s="4">
        <f>'pdf DetailxSch Pos'!AT28*'pdf DetailxSch Pos'!AT$125</f>
        <v>59113.300492610819</v>
      </c>
      <c r="AU28" s="4">
        <f>'pdf DetailxSch Pos'!AU28*'pdf DetailxSch Pos'!AU$125</f>
        <v>0</v>
      </c>
      <c r="AV28" s="4">
        <f>'pdf DetailxSch Pos'!AV28*'pdf DetailxSch Pos'!AV$125</f>
        <v>305982.26600985212</v>
      </c>
      <c r="AW28" s="4">
        <f>'pdf DetailxSch Pos'!AW28*'pdf DetailxSch Pos'!AW$125</f>
        <v>4943.8423645320181</v>
      </c>
      <c r="AX28" s="4">
        <f>'pdf DetailxSch Pos'!AX28*'pdf DetailxSch Pos'!AX$125</f>
        <v>0</v>
      </c>
      <c r="AY28" s="4">
        <f>'pdf DetailxSch Pos'!AY28*'pdf DetailxSch Pos'!AY$124</f>
        <v>0</v>
      </c>
      <c r="AZ28" s="4">
        <f>'pdf DetailxSch Pos'!AZ28*'pdf DetailxSch Pos'!AZ$124</f>
        <v>0</v>
      </c>
      <c r="BA28" s="4">
        <f>'pdf DetailxSch Pos'!BA28*'pdf DetailxSch Pos'!BA$124</f>
        <v>0</v>
      </c>
      <c r="BB28" s="4">
        <f>'pdf DetailxSch Pos'!BB28*'pdf DetailxSch Pos'!BB$124</f>
        <v>0</v>
      </c>
      <c r="BC28" s="4">
        <f>'pdf DetailxSch Pos'!BC28*'pdf DetailxSch Pos'!BC$124</f>
        <v>0</v>
      </c>
      <c r="BD28" s="4">
        <f>'pdf DetailxSch Pos'!BD28*'pdf DetailxSch Pos'!BD$124</f>
        <v>0</v>
      </c>
      <c r="BE28" s="4">
        <f>'pdf DetailxSch Pos'!BE28*'pdf DetailxSch Pos'!BE$124</f>
        <v>152914.74921665495</v>
      </c>
      <c r="BF28" s="4">
        <f>'pdf DetailxSch Pos'!BF28*'pdf DetailxSch Pos'!BF$125</f>
        <v>8291.6256157635435</v>
      </c>
      <c r="BG28" s="4">
        <f>'pdf DetailxSch Pos'!BG28*'pdf DetailxSch Pos'!BG$125</f>
        <v>16551.724137931029</v>
      </c>
      <c r="BH28" s="4">
        <f>'pdf DetailxSch Pos'!BH28*'pdf DetailxSch Pos'!BH$125</f>
        <v>28571.428571428562</v>
      </c>
      <c r="BI28" s="4">
        <f>'pdf DetailxSch Pos'!BI28*'pdf DetailxSch Pos'!BI$125</f>
        <v>24276.847290640388</v>
      </c>
      <c r="BJ28" s="4">
        <f>'pdf DetailxSch Pos'!BJ28*'pdf DetailxSch Pos'!BJ$124</f>
        <v>221782.54137762028</v>
      </c>
      <c r="BK28" s="4">
        <f>'pdf DetailxSch Pos'!BK28*'pdf DetailxSch Pos'!BK$124</f>
        <v>0</v>
      </c>
      <c r="BL28" s="4">
        <f>'pdf DetailxSch Pos'!BL28*'pdf DetailxSch Pos'!BL$124</f>
        <v>280252.23197967396</v>
      </c>
      <c r="BM28" s="4">
        <f>'pdf DetailxSch Pos'!BM28*'pdf DetailxSch Pos'!BM$124</f>
        <v>114084.97559574516</v>
      </c>
      <c r="BN28" s="4">
        <f>'pdf DetailxSch Pos'!BN28*'pdf DetailxSch Pos'!BN$124</f>
        <v>0</v>
      </c>
      <c r="BO28" s="4">
        <f>'pdf DetailxSch Pos'!BO28*'pdf DetailxSch Pos'!BO$124</f>
        <v>0</v>
      </c>
      <c r="BP28" s="4">
        <f>'pdf DetailxSch Pos'!BP28*'pdf DetailxSch Pos'!BP$124</f>
        <v>0</v>
      </c>
      <c r="BQ28" s="4">
        <f>'pdf DetailxSch Pos'!BQ28*'pdf DetailxSch Pos'!BQ$124</f>
        <v>0</v>
      </c>
      <c r="BR28" s="4">
        <f>'pdf DetailxSch Pos'!BR28*'pdf DetailxSch Pos'!BR$125</f>
        <v>0</v>
      </c>
      <c r="BS28" s="4">
        <f>'pdf DetailxSch Pos'!BS28*'pdf DetailxSch Pos'!BS$125</f>
        <v>0</v>
      </c>
      <c r="BT28" s="4">
        <f>'pdf DetailxSch Pos'!BT28*'pdf DetailxSch Pos'!BT$125</f>
        <v>370687.68472906394</v>
      </c>
      <c r="BU28" s="4">
        <f>'pdf DetailxSch Pos'!BU28*'pdf DetailxSch Pos'!BU$125</f>
        <v>0</v>
      </c>
      <c r="BV28" s="4">
        <f>'pdf DetailxSch Pos'!BV28*'pdf DetailxSch Pos'!BV$124</f>
        <v>114084.97559574516</v>
      </c>
      <c r="BW28" s="4">
        <f>'pdf DetailxSch Pos'!BW28*'pdf DetailxSch Pos'!BW$125</f>
        <v>73891.625615763522</v>
      </c>
      <c r="BX28" s="4">
        <f>'pdf DetailxSch Pos'!BX28*'pdf DetailxSch Pos'!BX$125</f>
        <v>7630.5418719211802</v>
      </c>
      <c r="BY28" s="4">
        <f>'pdf DetailxSch Pos'!BY28*'pdf DetailxSch Pos'!BY$125</f>
        <v>19714.285714285706</v>
      </c>
      <c r="BZ28" s="4">
        <f>'pdf DetailxSch Pos'!BZ28*'pdf DetailxSch Pos'!BZ$125</f>
        <v>10285.714285714283</v>
      </c>
      <c r="CA28" s="4">
        <f>'pdf DetailxSch Pos'!CA28*'pdf DetailxSch Pos'!CA$125</f>
        <v>10285.714285714283</v>
      </c>
      <c r="CB28" s="4">
        <f>'pdf DetailxSch Pos'!CB28*'pdf DetailxSch Pos'!CB$125</f>
        <v>23657.142857142848</v>
      </c>
      <c r="CC28" s="4">
        <f>'pdf DetailxSch Pos'!CC28*'pdf DetailxSch Pos'!CC$125</f>
        <v>13714.28571428571</v>
      </c>
      <c r="CD28" s="4">
        <f>'pdf DetailxSch Pos'!CD28*'pdf DetailxSch Pos'!CD$124</f>
        <v>114084.97559574516</v>
      </c>
      <c r="CE28" s="4">
        <f>'pdf DetailxSch Pos'!CE28*'pdf DetailxSch Pos'!CE$124</f>
        <v>0</v>
      </c>
      <c r="CF28" s="4">
        <f>'pdf DetailxSch Pos'!CF28*'pdf DetailxSch Pos'!CF$125</f>
        <v>0</v>
      </c>
      <c r="CG28" s="4">
        <f>'pdf DetailxSch Pos'!CG28*'pdf DetailxSch Pos'!CG$125</f>
        <v>0</v>
      </c>
      <c r="CH28" s="4">
        <f>'pdf DetailxSch Pos'!CH28*'pdf DetailxSch Pos'!CH$124</f>
        <v>0</v>
      </c>
      <c r="CI28" s="4">
        <f>'pdf DetailxSch Pos'!CI28*'pdf DetailxSch Pos'!CI$124</f>
        <v>140126.11598983698</v>
      </c>
      <c r="CJ28" s="4">
        <f>'pdf DetailxSch Pos'!CJ28*'pdf DetailxSch Pos'!CJ$125</f>
        <v>0</v>
      </c>
      <c r="CK28" s="4">
        <f>'pdf DetailxSch Pos'!CK28*'pdf DetailxSch Pos'!CK$125</f>
        <v>0</v>
      </c>
      <c r="CL28" s="4">
        <f>'pdf DetailxSch Pos'!CL28*'pdf DetailxSch Pos'!CL$125</f>
        <v>68571.428571428551</v>
      </c>
      <c r="CM28" s="4">
        <f>'pdf DetailxSch Pos'!CM28*'pdf DetailxSch Pos'!CM$125</f>
        <v>153142.8571428571</v>
      </c>
      <c r="CN28" s="4">
        <f>'pdf DetailxSch Pos'!CN28*'pdf DetailxSch Pos'!CN$125</f>
        <v>24944.827586206888</v>
      </c>
      <c r="CO28" s="4">
        <f>'pdf DetailxSch Pos'!CO28*'pdf DetailxSch Pos'!CO$125</f>
        <v>0</v>
      </c>
      <c r="CP28" s="4">
        <f>'pdf DetailxSch Pos'!CP28*'pdf DetailxSch Pos'!CP$125</f>
        <v>820403.94088669925</v>
      </c>
      <c r="CQ28" s="4">
        <f>'pdf DetailxSch Pos'!CQ28*'pdf DetailxSch Pos'!CQ$125</f>
        <v>0</v>
      </c>
      <c r="CR28" s="4">
        <f>'pdf DetailxSch Pos'!CR28*'pdf DetailxSch Pos'!CR$125</f>
        <v>0</v>
      </c>
      <c r="CS28" s="4">
        <f>'pdf DetailxSch Pos'!CS28*'pdf DetailxSch Pos'!CS$124</f>
        <v>0</v>
      </c>
      <c r="CT28" s="4">
        <f>'pdf DetailxSch Pos'!CT28*'pdf DetailxSch Pos'!CT$125</f>
        <v>11921.182266009848</v>
      </c>
      <c r="CU28" s="4">
        <f>'pdf DetailxSch Pos'!CU28*'pdf DetailxSch Pos'!CU$125</f>
        <v>0</v>
      </c>
      <c r="CV28" s="4">
        <f>'pdf DetailxSch Pos'!CV28*'pdf DetailxSch Pos'!CV$125</f>
        <v>0</v>
      </c>
      <c r="CW28" s="4">
        <f>'pdf DetailxSch Pos'!CW28*'pdf DetailxSch Pos'!CW$125</f>
        <v>0</v>
      </c>
      <c r="CY28" s="4">
        <f>'pdf DetailxSch Pos'!CY28*'pdf DetailxSch Pos'!CY$125</f>
        <v>0</v>
      </c>
      <c r="CZ28" s="4">
        <f>'pdf DetailxSch Pos'!CZ28*'pdf DetailxSch Pos'!CZ$125</f>
        <v>0</v>
      </c>
      <c r="DA28" s="4">
        <f>'pdf DetailxSch Pos'!DA28*'pdf DetailxSch Pos'!DA$125</f>
        <v>0</v>
      </c>
      <c r="DB28" s="4">
        <f>'pdf DetailxSch Pos'!DB28*'pdf DetailxSch Pos'!DB$125</f>
        <v>0</v>
      </c>
      <c r="DC28" s="4">
        <f>'pdf DetailxSch Pos'!DC28*'pdf DetailxSch Pos'!DC$125</f>
        <v>0</v>
      </c>
      <c r="DD28" s="4">
        <f>'pdf DetailxSch $$'!DE28</f>
        <v>-144006</v>
      </c>
      <c r="DE28" s="4">
        <f t="shared" si="0"/>
        <v>12420476.223528249</v>
      </c>
      <c r="DF28" s="4">
        <f t="shared" si="1"/>
        <v>12276470.223528249</v>
      </c>
      <c r="DG28" s="4">
        <f>'pdf DetailxSch $$'!DG28</f>
        <v>12529481</v>
      </c>
      <c r="DH28" s="4">
        <f t="shared" si="2"/>
        <v>253010.77647175081</v>
      </c>
      <c r="DI28" s="44">
        <f t="shared" si="3"/>
        <v>-2.0609407416379958E-2</v>
      </c>
    </row>
    <row r="29" spans="1:113" x14ac:dyDescent="0.2">
      <c r="A29" s="7">
        <v>405</v>
      </c>
      <c r="B29" t="s">
        <v>40</v>
      </c>
      <c r="C29" t="s">
        <v>355</v>
      </c>
      <c r="D29">
        <v>3</v>
      </c>
      <c r="E29" s="10">
        <v>1466</v>
      </c>
      <c r="F29" s="9">
        <v>0.111</v>
      </c>
      <c r="G29">
        <v>163</v>
      </c>
      <c r="H29" s="4">
        <f>'pdf DetailxSch Pos'!H29*'pdf DetailxSch Pos'!H$124</f>
        <v>191050.75104188372</v>
      </c>
      <c r="I29" s="4">
        <f>'pdf DetailxSch Pos'!I29*'pdf DetailxSch Pos'!I$124</f>
        <v>110891.27068881014</v>
      </c>
      <c r="J29" s="4">
        <f>'pdf DetailxSch Pos'!J29*'pdf DetailxSch Pos'!J$124</f>
        <v>749282.27116160933</v>
      </c>
      <c r="K29" s="4">
        <f>'pdf DetailxSch Pos'!K29*'pdf DetailxSch Pos'!K$124</f>
        <v>410297.70154859754</v>
      </c>
      <c r="L29" s="4">
        <f>'pdf DetailxSch Pos'!L29*'pdf DetailxSch Pos'!L$124</f>
        <v>0</v>
      </c>
      <c r="M29" s="4">
        <f>'pdf DetailxSch Pos'!M29*'pdf DetailxSch Pos'!M$124</f>
        <v>89505.059196611037</v>
      </c>
      <c r="N29" s="4">
        <f>'pdf DetailxSch Pos'!N29*'pdf DetailxSch Pos'!N$124</f>
        <v>59866.796146808359</v>
      </c>
      <c r="O29" s="4">
        <f>'pdf DetailxSch Pos'!O29*'pdf DetailxSch Pos'!O$124</f>
        <v>165875.41734970879</v>
      </c>
      <c r="P29" s="4">
        <f>'pdf DetailxSch Pos'!P29*'pdf DetailxSch Pos'!P$124</f>
        <v>0</v>
      </c>
      <c r="Q29" s="4">
        <f>'pdf DetailxSch Pos'!Q29*'pdf DetailxSch Pos'!Q$124</f>
        <v>0</v>
      </c>
      <c r="R29" s="4">
        <f>'pdf DetailxSch Pos'!R29*'pdf DetailxSch Pos'!R$124</f>
        <v>0</v>
      </c>
      <c r="S29" s="4">
        <f>'pdf DetailxSch Pos'!S29*'pdf DetailxSch Pos'!S$124</f>
        <v>77625.750694703253</v>
      </c>
      <c r="T29" s="4">
        <f>'pdf DetailxSch Pos'!T29*'pdf DetailxSch Pos'!T$124</f>
        <v>60676.224767295193</v>
      </c>
      <c r="U29" s="4">
        <f>'pdf DetailxSch Pos'!U29*'pdf DetailxSch Pos'!U$124</f>
        <v>348014.22162449162</v>
      </c>
      <c r="V29" s="4">
        <f>'pdf DetailxSch Pos'!V29*'pdf DetailxSch Pos'!V$124</f>
        <v>110891.27068881014</v>
      </c>
      <c r="W29" s="4">
        <f>'pdf DetailxSch Pos'!W29*'pdf DetailxSch Pos'!W$124</f>
        <v>0</v>
      </c>
      <c r="X29" s="4">
        <f>'pdf DetailxSch Pos'!X29*'pdf DetailxSch Pos'!X$124</f>
        <v>0</v>
      </c>
      <c r="Y29" s="4">
        <f>'pdf DetailxSch Pos'!Y29*'pdf DetailxSch Pos'!Y$124</f>
        <v>0</v>
      </c>
      <c r="Z29" s="4">
        <f>'pdf DetailxSch Pos'!Z29*'pdf DetailxSch Pos'!Z$124</f>
        <v>0</v>
      </c>
      <c r="AA29" s="4">
        <f>'pdf DetailxSch Pos'!AA29*'pdf DetailxSch Pos'!AA$124</f>
        <v>0</v>
      </c>
      <c r="AB29" s="4">
        <f>'pdf DetailxSch Pos'!AB29*'pdf DetailxSch Pos'!AB$124</f>
        <v>0</v>
      </c>
      <c r="AC29" s="4">
        <f>'pdf DetailxSch Pos'!AC29*'pdf DetailxSch Pos'!AC$124</f>
        <v>0</v>
      </c>
      <c r="AD29" s="4">
        <f>'pdf DetailxSch Pos'!AD29*'pdf DetailxSch Pos'!AD$124</f>
        <v>7385358.6278747544</v>
      </c>
      <c r="AE29" s="4">
        <f>'pdf DetailxSch Pos'!AE29*'pdf DetailxSch Pos'!AE$124</f>
        <v>0</v>
      </c>
      <c r="AF29" s="4">
        <f>'pdf DetailxSch Pos'!AF29*'pdf DetailxSch Pos'!AF$124</f>
        <v>221782.54137762028</v>
      </c>
      <c r="AG29" s="4">
        <f>'pdf DetailxSch Pos'!AG29*'pdf DetailxSch Pos'!AG$124</f>
        <v>332673.8120664304</v>
      </c>
      <c r="AH29" s="4">
        <f>'pdf DetailxSch Pos'!AH29*'pdf DetailxSch Pos'!AH$124</f>
        <v>1885151.6017097724</v>
      </c>
      <c r="AI29" s="4">
        <f>'pdf DetailxSch Pos'!AI29*'pdf DetailxSch Pos'!AI$124</f>
        <v>100233.47308369415</v>
      </c>
      <c r="AJ29" s="4">
        <f>'pdf DetailxSch Pos'!AJ29*'pdf DetailxSch Pos'!AJ$124</f>
        <v>0</v>
      </c>
      <c r="AK29" s="4">
        <f>'pdf DetailxSch Pos'!AK29*'pdf DetailxSch Pos'!AK$124</f>
        <v>0</v>
      </c>
      <c r="AL29" s="4">
        <f>'pdf DetailxSch Pos'!AL29*'pdf DetailxSch Pos'!AL$124</f>
        <v>665347.6241328608</v>
      </c>
      <c r="AM29" s="4">
        <f>'pdf DetailxSch Pos'!AM29*'pdf DetailxSch Pos'!AM$124</f>
        <v>0</v>
      </c>
      <c r="AN29" s="4">
        <f>'pdf DetailxSch Pos'!AN29*'pdf DetailxSch Pos'!AN$124</f>
        <v>0</v>
      </c>
      <c r="AO29" s="4">
        <f>'pdf DetailxSch Pos'!AO29*'pdf DetailxSch Pos'!AO$124</f>
        <v>110891.27068881014</v>
      </c>
      <c r="AP29" s="4">
        <f>'pdf DetailxSch Pos'!AP29*'pdf DetailxSch Pos'!AP$124</f>
        <v>0</v>
      </c>
      <c r="AQ29" s="4">
        <f>'pdf DetailxSch Pos'!AQ29*'pdf DetailxSch Pos'!AQ$124</f>
        <v>0</v>
      </c>
      <c r="AR29" s="4">
        <f>'pdf DetailxSch Pos'!AR29*'pdf DetailxSch Pos'!AR$124</f>
        <v>0</v>
      </c>
      <c r="AS29" s="4">
        <f>'pdf DetailxSch Pos'!AS29*'pdf DetailxSch Pos'!AS$124</f>
        <v>0</v>
      </c>
      <c r="AT29" s="4">
        <f>'pdf DetailxSch Pos'!AT29*'pdf DetailxSch Pos'!AT$125</f>
        <v>0</v>
      </c>
      <c r="AU29" s="4">
        <f>'pdf DetailxSch Pos'!AU29*'pdf DetailxSch Pos'!AU$125</f>
        <v>0</v>
      </c>
      <c r="AV29" s="4">
        <f>'pdf DetailxSch Pos'!AV29*'pdf DetailxSch Pos'!AV$125</f>
        <v>0</v>
      </c>
      <c r="AW29" s="4">
        <f>'pdf DetailxSch Pos'!AW29*'pdf DetailxSch Pos'!AW$125</f>
        <v>0</v>
      </c>
      <c r="AX29" s="4">
        <f>'pdf DetailxSch Pos'!AX29*'pdf DetailxSch Pos'!AX$125</f>
        <v>36108.374384236442</v>
      </c>
      <c r="AY29" s="4">
        <f>'pdf DetailxSch Pos'!AY29*'pdf DetailxSch Pos'!AY$124</f>
        <v>114084.97559574516</v>
      </c>
      <c r="AZ29" s="4">
        <f>'pdf DetailxSch Pos'!AZ29*'pdf DetailxSch Pos'!AZ$124</f>
        <v>0</v>
      </c>
      <c r="BA29" s="4">
        <f>'pdf DetailxSch Pos'!BA29*'pdf DetailxSch Pos'!BA$124</f>
        <v>0</v>
      </c>
      <c r="BB29" s="4">
        <f>'pdf DetailxSch Pos'!BB29*'pdf DetailxSch Pos'!BB$124</f>
        <v>0</v>
      </c>
      <c r="BC29" s="4">
        <f>'pdf DetailxSch Pos'!BC29*'pdf DetailxSch Pos'!BC$124</f>
        <v>0</v>
      </c>
      <c r="BD29" s="4">
        <f>'pdf DetailxSch Pos'!BD29*'pdf DetailxSch Pos'!BD$124</f>
        <v>0</v>
      </c>
      <c r="BE29" s="4">
        <f>'pdf DetailxSch Pos'!BE29*'pdf DetailxSch Pos'!BE$124</f>
        <v>0</v>
      </c>
      <c r="BF29" s="4">
        <f>'pdf DetailxSch Pos'!BF29*'pdf DetailxSch Pos'!BF$125</f>
        <v>0</v>
      </c>
      <c r="BG29" s="4">
        <f>'pdf DetailxSch Pos'!BG29*'pdf DetailxSch Pos'!BG$125</f>
        <v>0</v>
      </c>
      <c r="BH29" s="4">
        <f>'pdf DetailxSch Pos'!BH29*'pdf DetailxSch Pos'!BH$125</f>
        <v>0</v>
      </c>
      <c r="BI29" s="4">
        <f>'pdf DetailxSch Pos'!BI29*'pdf DetailxSch Pos'!BI$125</f>
        <v>0</v>
      </c>
      <c r="BJ29" s="4">
        <f>'pdf DetailxSch Pos'!BJ29*'pdf DetailxSch Pos'!BJ$124</f>
        <v>0</v>
      </c>
      <c r="BK29" s="4">
        <f>'pdf DetailxSch Pos'!BK29*'pdf DetailxSch Pos'!BK$124</f>
        <v>0</v>
      </c>
      <c r="BL29" s="4">
        <f>'pdf DetailxSch Pos'!BL29*'pdf DetailxSch Pos'!BL$124</f>
        <v>0</v>
      </c>
      <c r="BM29" s="4">
        <f>'pdf DetailxSch Pos'!BM29*'pdf DetailxSch Pos'!BM$124</f>
        <v>0</v>
      </c>
      <c r="BN29" s="4">
        <f>'pdf DetailxSch Pos'!BN29*'pdf DetailxSch Pos'!BN$124</f>
        <v>0</v>
      </c>
      <c r="BO29" s="4">
        <f>'pdf DetailxSch Pos'!BO29*'pdf DetailxSch Pos'!BO$124</f>
        <v>0</v>
      </c>
      <c r="BP29" s="4">
        <f>'pdf DetailxSch Pos'!BP29*'pdf DetailxSch Pos'!BP$124</f>
        <v>332673.8120664304</v>
      </c>
      <c r="BQ29" s="4">
        <f>'pdf DetailxSch Pos'!BQ29*'pdf DetailxSch Pos'!BQ$124</f>
        <v>0</v>
      </c>
      <c r="BR29" s="4">
        <f>'pdf DetailxSch Pos'!BR29*'pdf DetailxSch Pos'!BR$125</f>
        <v>22660.098522167482</v>
      </c>
      <c r="BS29" s="4">
        <f>'pdf DetailxSch Pos'!BS29*'pdf DetailxSch Pos'!BS$125</f>
        <v>0</v>
      </c>
      <c r="BT29" s="4">
        <f>'pdf DetailxSch Pos'!BT29*'pdf DetailxSch Pos'!BT$125</f>
        <v>385666.99507389148</v>
      </c>
      <c r="BU29" s="4">
        <f>'pdf DetailxSch Pos'!BU29*'pdf DetailxSch Pos'!BU$125</f>
        <v>98522.167487684696</v>
      </c>
      <c r="BV29" s="4">
        <f>'pdf DetailxSch Pos'!BV29*'pdf DetailxSch Pos'!BV$124</f>
        <v>0</v>
      </c>
      <c r="BW29" s="4">
        <f>'pdf DetailxSch Pos'!BW29*'pdf DetailxSch Pos'!BW$125</f>
        <v>0</v>
      </c>
      <c r="BX29" s="4">
        <f>'pdf DetailxSch Pos'!BX29*'pdf DetailxSch Pos'!BX$125</f>
        <v>0</v>
      </c>
      <c r="BY29" s="4">
        <f>'pdf DetailxSch Pos'!BY29*'pdf DetailxSch Pos'!BY$125</f>
        <v>13287.684729064034</v>
      </c>
      <c r="BZ29" s="4">
        <f>'pdf DetailxSch Pos'!BZ29*'pdf DetailxSch Pos'!BZ$125</f>
        <v>14443.349753694576</v>
      </c>
      <c r="CA29" s="4">
        <f>'pdf DetailxSch Pos'!CA29*'pdf DetailxSch Pos'!CA$125</f>
        <v>14443.349753694576</v>
      </c>
      <c r="CB29" s="4">
        <f>'pdf DetailxSch Pos'!CB29*'pdf DetailxSch Pos'!CB$125</f>
        <v>16609.852216748764</v>
      </c>
      <c r="CC29" s="4">
        <f>'pdf DetailxSch Pos'!CC29*'pdf DetailxSch Pos'!CC$125</f>
        <v>28886.699507389152</v>
      </c>
      <c r="CD29" s="4">
        <f>'pdf DetailxSch Pos'!CD29*'pdf DetailxSch Pos'!CD$124</f>
        <v>0</v>
      </c>
      <c r="CE29" s="4">
        <f>'pdf DetailxSch Pos'!CE29*'pdf DetailxSch Pos'!CE$124</f>
        <v>0</v>
      </c>
      <c r="CF29" s="4">
        <f>'pdf DetailxSch Pos'!CF29*'pdf DetailxSch Pos'!CF$125</f>
        <v>0</v>
      </c>
      <c r="CG29" s="4">
        <f>'pdf DetailxSch Pos'!CG29*'pdf DetailxSch Pos'!CG$125</f>
        <v>0</v>
      </c>
      <c r="CH29" s="4">
        <f>'pdf DetailxSch Pos'!CH29*'pdf DetailxSch Pos'!CH$124</f>
        <v>0</v>
      </c>
      <c r="CI29" s="4">
        <f>'pdf DetailxSch Pos'!CI29*'pdf DetailxSch Pos'!CI$124</f>
        <v>0</v>
      </c>
      <c r="CJ29" s="4">
        <f>'pdf DetailxSch Pos'!CJ29*'pdf DetailxSch Pos'!CJ$125</f>
        <v>0</v>
      </c>
      <c r="CK29" s="4">
        <f>'pdf DetailxSch Pos'!CK29*'pdf DetailxSch Pos'!CK$125</f>
        <v>0</v>
      </c>
      <c r="CL29" s="4">
        <f>'pdf DetailxSch Pos'!CL29*'pdf DetailxSch Pos'!CL$125</f>
        <v>144433.49753694577</v>
      </c>
      <c r="CM29" s="4">
        <f>'pdf DetailxSch Pos'!CM29*'pdf DetailxSch Pos'!CM$125</f>
        <v>220029.55665024623</v>
      </c>
      <c r="CN29" s="4">
        <f>'pdf DetailxSch Pos'!CN29*'pdf DetailxSch Pos'!CN$125</f>
        <v>10177.33990147783</v>
      </c>
      <c r="CO29" s="4">
        <f>'pdf DetailxSch Pos'!CO29*'pdf DetailxSch Pos'!CO$125</f>
        <v>464197.04433497525</v>
      </c>
      <c r="CP29" s="4">
        <f>'pdf DetailxSch Pos'!CP29*'pdf DetailxSch Pos'!CP$125</f>
        <v>0</v>
      </c>
      <c r="CQ29" s="4">
        <f>'pdf DetailxSch Pos'!CQ29*'pdf DetailxSch Pos'!CQ$125</f>
        <v>0</v>
      </c>
      <c r="CR29" s="4">
        <f>'pdf DetailxSch Pos'!CR29*'pdf DetailxSch Pos'!CR$125</f>
        <v>14864.039408866991</v>
      </c>
      <c r="CS29" s="4">
        <f>'pdf DetailxSch Pos'!CS29*'pdf DetailxSch Pos'!CS$124</f>
        <v>0</v>
      </c>
      <c r="CT29" s="4">
        <f>'pdf DetailxSch Pos'!CT29*'pdf DetailxSch Pos'!CT$125</f>
        <v>31699.507389162551</v>
      </c>
      <c r="CU29" s="4">
        <f>'pdf DetailxSch Pos'!CU29*'pdf DetailxSch Pos'!CU$125</f>
        <v>0</v>
      </c>
      <c r="CV29" s="4">
        <f>'pdf DetailxSch Pos'!CV29*'pdf DetailxSch Pos'!CV$125</f>
        <v>168379.31034482754</v>
      </c>
      <c r="CW29" s="4">
        <f>'pdf DetailxSch Pos'!CW29*'pdf DetailxSch Pos'!CW$125</f>
        <v>332716.25615763536</v>
      </c>
      <c r="CY29" s="4">
        <f>'pdf DetailxSch Pos'!CY29*'pdf DetailxSch Pos'!CY$125</f>
        <v>0</v>
      </c>
      <c r="CZ29" s="4">
        <f>'pdf DetailxSch Pos'!CZ29*'pdf DetailxSch Pos'!CZ$125</f>
        <v>0</v>
      </c>
      <c r="DA29" s="4">
        <f>'pdf DetailxSch Pos'!DA29*'pdf DetailxSch Pos'!DA$125</f>
        <v>0</v>
      </c>
      <c r="DB29" s="4">
        <f>'pdf DetailxSch Pos'!DB29*'pdf DetailxSch Pos'!DB$125</f>
        <v>0</v>
      </c>
      <c r="DC29" s="4">
        <f>'pdf DetailxSch Pos'!DC29*'pdf DetailxSch Pos'!DC$125</f>
        <v>0</v>
      </c>
      <c r="DD29" s="4">
        <f>'pdf DetailxSch $$'!DE29</f>
        <v>342735</v>
      </c>
      <c r="DE29" s="4">
        <f t="shared" si="0"/>
        <v>15539299.596658152</v>
      </c>
      <c r="DF29" s="4">
        <f t="shared" si="1"/>
        <v>15882034.596658152</v>
      </c>
      <c r="DG29" s="4">
        <f>'pdf DetailxSch $$'!DG29</f>
        <v>16161544</v>
      </c>
      <c r="DH29" s="4">
        <f t="shared" si="2"/>
        <v>279509.4033418484</v>
      </c>
      <c r="DI29" s="44">
        <f t="shared" si="3"/>
        <v>-1.7599092965120595E-2</v>
      </c>
    </row>
    <row r="30" spans="1:113" x14ac:dyDescent="0.2">
      <c r="A30" s="7">
        <v>349</v>
      </c>
      <c r="B30" t="s">
        <v>41</v>
      </c>
      <c r="C30" t="s">
        <v>351</v>
      </c>
      <c r="D30">
        <v>4</v>
      </c>
      <c r="E30" s="10">
        <v>452</v>
      </c>
      <c r="F30" s="9">
        <v>0.40699999999999997</v>
      </c>
      <c r="G30">
        <v>184</v>
      </c>
      <c r="H30" s="4">
        <f>'pdf DetailxSch Pos'!H30*'pdf DetailxSch Pos'!H$124</f>
        <v>191050.75104188372</v>
      </c>
      <c r="I30" s="4">
        <f>'pdf DetailxSch Pos'!I30*'pdf DetailxSch Pos'!I$124</f>
        <v>110891.27068881014</v>
      </c>
      <c r="J30" s="4">
        <f>'pdf DetailxSch Pos'!J30*'pdf DetailxSch Pos'!J$124</f>
        <v>168206.22413832045</v>
      </c>
      <c r="K30" s="4">
        <f>'pdf DetailxSch Pos'!K30*'pdf DetailxSch Pos'!K$124</f>
        <v>0</v>
      </c>
      <c r="L30" s="4">
        <f>'pdf DetailxSch Pos'!L30*'pdf DetailxSch Pos'!L$124</f>
        <v>0</v>
      </c>
      <c r="M30" s="4">
        <f>'pdf DetailxSch Pos'!M30*'pdf DetailxSch Pos'!M$124</f>
        <v>89505.059196611037</v>
      </c>
      <c r="N30" s="4">
        <f>'pdf DetailxSch Pos'!N30*'pdf DetailxSch Pos'!N$124</f>
        <v>59866.796146808359</v>
      </c>
      <c r="O30" s="4">
        <f>'pdf DetailxSch Pos'!O30*'pdf DetailxSch Pos'!O$124</f>
        <v>49314.313266129648</v>
      </c>
      <c r="P30" s="4">
        <f>'pdf DetailxSch Pos'!P30*'pdf DetailxSch Pos'!P$124</f>
        <v>0</v>
      </c>
      <c r="Q30" s="4">
        <f>'pdf DetailxSch Pos'!Q30*'pdf DetailxSch Pos'!Q$124</f>
        <v>0</v>
      </c>
      <c r="R30" s="4">
        <f>'pdf DetailxSch Pos'!R30*'pdf DetailxSch Pos'!R$124</f>
        <v>0</v>
      </c>
      <c r="S30" s="4">
        <f>'pdf DetailxSch Pos'!S30*'pdf DetailxSch Pos'!S$124</f>
        <v>77625.750694703253</v>
      </c>
      <c r="T30" s="4">
        <f>'pdf DetailxSch Pos'!T30*'pdf DetailxSch Pos'!T$124</f>
        <v>60676.224767295193</v>
      </c>
      <c r="U30" s="4">
        <f>'pdf DetailxSch Pos'!U30*'pdf DetailxSch Pos'!U$124</f>
        <v>99432.634749854755</v>
      </c>
      <c r="V30" s="4">
        <f>'pdf DetailxSch Pos'!V30*'pdf DetailxSch Pos'!V$124</f>
        <v>110891.27068881014</v>
      </c>
      <c r="W30" s="4">
        <f>'pdf DetailxSch Pos'!W30*'pdf DetailxSch Pos'!W$124</f>
        <v>499010.71809964563</v>
      </c>
      <c r="X30" s="4">
        <f>'pdf DetailxSch Pos'!X30*'pdf DetailxSch Pos'!X$124</f>
        <v>0</v>
      </c>
      <c r="Y30" s="4">
        <f>'pdf DetailxSch Pos'!Y30*'pdf DetailxSch Pos'!Y$124</f>
        <v>554456.35344405065</v>
      </c>
      <c r="Z30" s="4">
        <f>'pdf DetailxSch Pos'!Z30*'pdf DetailxSch Pos'!Z$124</f>
        <v>0</v>
      </c>
      <c r="AA30" s="4">
        <f>'pdf DetailxSch Pos'!AA30*'pdf DetailxSch Pos'!AA$124</f>
        <v>554456.35344405065</v>
      </c>
      <c r="AB30" s="4">
        <f>'pdf DetailxSch Pos'!AB30*'pdf DetailxSch Pos'!AB$124</f>
        <v>300700.41925108247</v>
      </c>
      <c r="AC30" s="4">
        <f>'pdf DetailxSch Pos'!AC30*'pdf DetailxSch Pos'!AC$124</f>
        <v>100233.47308369415</v>
      </c>
      <c r="AD30" s="4">
        <f>'pdf DetailxSch Pos'!AD30*'pdf DetailxSch Pos'!AD$124</f>
        <v>1885151.6017097724</v>
      </c>
      <c r="AE30" s="4">
        <f>'pdf DetailxSch Pos'!AE30*'pdf DetailxSch Pos'!AE$124</f>
        <v>0</v>
      </c>
      <c r="AF30" s="4">
        <f>'pdf DetailxSch Pos'!AF30*'pdf DetailxSch Pos'!AF$124</f>
        <v>110891.27068881014</v>
      </c>
      <c r="AG30" s="4">
        <f>'pdf DetailxSch Pos'!AG30*'pdf DetailxSch Pos'!AG$124</f>
        <v>221782.54137762028</v>
      </c>
      <c r="AH30" s="4">
        <f>'pdf DetailxSch Pos'!AH30*'pdf DetailxSch Pos'!AH$124</f>
        <v>776238.89482167095</v>
      </c>
      <c r="AI30" s="4">
        <f>'pdf DetailxSch Pos'!AI30*'pdf DetailxSch Pos'!AI$124</f>
        <v>200466.94616738829</v>
      </c>
      <c r="AJ30" s="4">
        <f>'pdf DetailxSch Pos'!AJ30*'pdf DetailxSch Pos'!AJ$124</f>
        <v>0</v>
      </c>
      <c r="AK30" s="4">
        <f>'pdf DetailxSch Pos'!AK30*'pdf DetailxSch Pos'!AK$124</f>
        <v>0</v>
      </c>
      <c r="AL30" s="4">
        <f>'pdf DetailxSch Pos'!AL30*'pdf DetailxSch Pos'!AL$124</f>
        <v>1219803.9775769114</v>
      </c>
      <c r="AM30" s="4">
        <f>'pdf DetailxSch Pos'!AM30*'pdf DetailxSch Pos'!AM$124</f>
        <v>0</v>
      </c>
      <c r="AN30" s="4">
        <f>'pdf DetailxSch Pos'!AN30*'pdf DetailxSch Pos'!AN$124</f>
        <v>0</v>
      </c>
      <c r="AO30" s="4">
        <f>'pdf DetailxSch Pos'!AO30*'pdf DetailxSch Pos'!AO$124</f>
        <v>221782.54137762028</v>
      </c>
      <c r="AP30" s="4">
        <f>'pdf DetailxSch Pos'!AP30*'pdf DetailxSch Pos'!AP$124</f>
        <v>0</v>
      </c>
      <c r="AQ30" s="4">
        <f>'pdf DetailxSch Pos'!AQ30*'pdf DetailxSch Pos'!AQ$124</f>
        <v>0</v>
      </c>
      <c r="AR30" s="4">
        <f>'pdf DetailxSch Pos'!AR30*'pdf DetailxSch Pos'!AR$124</f>
        <v>0</v>
      </c>
      <c r="AS30" s="4">
        <f>'pdf DetailxSch Pos'!AS30*'pdf DetailxSch Pos'!AS$124</f>
        <v>0</v>
      </c>
      <c r="AT30" s="4">
        <f>'pdf DetailxSch Pos'!AT30*'pdf DetailxSch Pos'!AT$125</f>
        <v>0</v>
      </c>
      <c r="AU30" s="4">
        <f>'pdf DetailxSch Pos'!AU30*'pdf DetailxSch Pos'!AU$125</f>
        <v>0</v>
      </c>
      <c r="AV30" s="4">
        <f>'pdf DetailxSch Pos'!AV30*'pdf DetailxSch Pos'!AV$125</f>
        <v>198713.30049261078</v>
      </c>
      <c r="AW30" s="4">
        <f>'pdf DetailxSch Pos'!AW30*'pdf DetailxSch Pos'!AW$125</f>
        <v>3210.8374384236445</v>
      </c>
      <c r="AX30" s="4">
        <f>'pdf DetailxSch Pos'!AX30*'pdf DetailxSch Pos'!AX$125</f>
        <v>0</v>
      </c>
      <c r="AY30" s="4">
        <f>'pdf DetailxSch Pos'!AY30*'pdf DetailxSch Pos'!AY$124</f>
        <v>0</v>
      </c>
      <c r="AZ30" s="4">
        <f>'pdf DetailxSch Pos'!AZ30*'pdf DetailxSch Pos'!AZ$124</f>
        <v>0</v>
      </c>
      <c r="BA30" s="4">
        <f>'pdf DetailxSch Pos'!BA30*'pdf DetailxSch Pos'!BA$124</f>
        <v>0</v>
      </c>
      <c r="BB30" s="4">
        <f>'pdf DetailxSch Pos'!BB30*'pdf DetailxSch Pos'!BB$124</f>
        <v>0</v>
      </c>
      <c r="BC30" s="4">
        <f>'pdf DetailxSch Pos'!BC30*'pdf DetailxSch Pos'!BC$124</f>
        <v>0</v>
      </c>
      <c r="BD30" s="4">
        <f>'pdf DetailxSch Pos'!BD30*'pdf DetailxSch Pos'!BD$124</f>
        <v>0</v>
      </c>
      <c r="BE30" s="4">
        <f>'pdf DetailxSch Pos'!BE30*'pdf DetailxSch Pos'!BE$124</f>
        <v>0</v>
      </c>
      <c r="BF30" s="4">
        <f>'pdf DetailxSch Pos'!BF30*'pdf DetailxSch Pos'!BF$125</f>
        <v>0</v>
      </c>
      <c r="BG30" s="4">
        <f>'pdf DetailxSch Pos'!BG30*'pdf DetailxSch Pos'!BG$125</f>
        <v>0</v>
      </c>
      <c r="BH30" s="4">
        <f>'pdf DetailxSch Pos'!BH30*'pdf DetailxSch Pos'!BH$125</f>
        <v>0</v>
      </c>
      <c r="BI30" s="4">
        <f>'pdf DetailxSch Pos'!BI30*'pdf DetailxSch Pos'!BI$125</f>
        <v>0</v>
      </c>
      <c r="BJ30" s="4">
        <f>'pdf DetailxSch Pos'!BJ30*'pdf DetailxSch Pos'!BJ$124</f>
        <v>0</v>
      </c>
      <c r="BK30" s="4">
        <f>'pdf DetailxSch Pos'!BK30*'pdf DetailxSch Pos'!BK$124</f>
        <v>0</v>
      </c>
      <c r="BL30" s="4">
        <f>'pdf DetailxSch Pos'!BL30*'pdf DetailxSch Pos'!BL$124</f>
        <v>0</v>
      </c>
      <c r="BM30" s="4">
        <f>'pdf DetailxSch Pos'!BM30*'pdf DetailxSch Pos'!BM$124</f>
        <v>0</v>
      </c>
      <c r="BN30" s="4">
        <f>'pdf DetailxSch Pos'!BN30*'pdf DetailxSch Pos'!BN$124</f>
        <v>0</v>
      </c>
      <c r="BO30" s="4">
        <f>'pdf DetailxSch Pos'!BO30*'pdf DetailxSch Pos'!BO$124</f>
        <v>0</v>
      </c>
      <c r="BP30" s="4">
        <f>'pdf DetailxSch Pos'!BP30*'pdf DetailxSch Pos'!BP$124</f>
        <v>0</v>
      </c>
      <c r="BQ30" s="4">
        <f>'pdf DetailxSch Pos'!BQ30*'pdf DetailxSch Pos'!BQ$124</f>
        <v>0</v>
      </c>
      <c r="BR30" s="4">
        <f>'pdf DetailxSch Pos'!BR30*'pdf DetailxSch Pos'!BR$125</f>
        <v>0</v>
      </c>
      <c r="BS30" s="4">
        <f>'pdf DetailxSch Pos'!BS30*'pdf DetailxSch Pos'!BS$125</f>
        <v>0</v>
      </c>
      <c r="BT30" s="4">
        <f>'pdf DetailxSch Pos'!BT30*'pdf DetailxSch Pos'!BT$125</f>
        <v>110191.13300492607</v>
      </c>
      <c r="BU30" s="4">
        <f>'pdf DetailxSch Pos'!BU30*'pdf DetailxSch Pos'!BU$125</f>
        <v>0</v>
      </c>
      <c r="BV30" s="4">
        <f>'pdf DetailxSch Pos'!BV30*'pdf DetailxSch Pos'!BV$124</f>
        <v>0</v>
      </c>
      <c r="BW30" s="4">
        <f>'pdf DetailxSch Pos'!BW30*'pdf DetailxSch Pos'!BW$125</f>
        <v>0</v>
      </c>
      <c r="BX30" s="4">
        <f>'pdf DetailxSch Pos'!BX30*'pdf DetailxSch Pos'!BX$125</f>
        <v>3618.719211822659</v>
      </c>
      <c r="BY30" s="4">
        <f>'pdf DetailxSch Pos'!BY30*'pdf DetailxSch Pos'!BY$125</f>
        <v>2560.5911330049253</v>
      </c>
      <c r="BZ30" s="4">
        <f>'pdf DetailxSch Pos'!BZ30*'pdf DetailxSch Pos'!BZ$125</f>
        <v>2226.6009852216744</v>
      </c>
      <c r="CA30" s="4">
        <f>'pdf DetailxSch Pos'!CA30*'pdf DetailxSch Pos'!CA$125</f>
        <v>2226.6009852216744</v>
      </c>
      <c r="CB30" s="4">
        <f>'pdf DetailxSch Pos'!CB30*'pdf DetailxSch Pos'!CB$125</f>
        <v>2560.5911330049253</v>
      </c>
      <c r="CC30" s="4">
        <f>'pdf DetailxSch Pos'!CC30*'pdf DetailxSch Pos'!CC$125</f>
        <v>8906.4039408866975</v>
      </c>
      <c r="CD30" s="4">
        <f>'pdf DetailxSch Pos'!CD30*'pdf DetailxSch Pos'!CD$124</f>
        <v>0</v>
      </c>
      <c r="CE30" s="4">
        <f>'pdf DetailxSch Pos'!CE30*'pdf DetailxSch Pos'!CE$124</f>
        <v>0</v>
      </c>
      <c r="CF30" s="4">
        <f>'pdf DetailxSch Pos'!CF30*'pdf DetailxSch Pos'!CF$125</f>
        <v>0</v>
      </c>
      <c r="CG30" s="4">
        <f>'pdf DetailxSch Pos'!CG30*'pdf DetailxSch Pos'!CG$125</f>
        <v>0</v>
      </c>
      <c r="CH30" s="4">
        <f>'pdf DetailxSch Pos'!CH30*'pdf DetailxSch Pos'!CH$124</f>
        <v>0</v>
      </c>
      <c r="CI30" s="4">
        <f>'pdf DetailxSch Pos'!CI30*'pdf DetailxSch Pos'!CI$124</f>
        <v>0</v>
      </c>
      <c r="CJ30" s="4">
        <f>'pdf DetailxSch Pos'!CJ30*'pdf DetailxSch Pos'!CJ$125</f>
        <v>0</v>
      </c>
      <c r="CK30" s="4">
        <f>'pdf DetailxSch Pos'!CK30*'pdf DetailxSch Pos'!CK$125</f>
        <v>0</v>
      </c>
      <c r="CL30" s="4">
        <f>'pdf DetailxSch Pos'!CL30*'pdf DetailxSch Pos'!CL$125</f>
        <v>44532.019704433485</v>
      </c>
      <c r="CM30" s="4">
        <f>'pdf DetailxSch Pos'!CM30*'pdf DetailxSch Pos'!CM$125</f>
        <v>122833.49753694577</v>
      </c>
      <c r="CN30" s="4">
        <f>'pdf DetailxSch Pos'!CN30*'pdf DetailxSch Pos'!CN$125</f>
        <v>4207.8817733990136</v>
      </c>
      <c r="CO30" s="4">
        <f>'pdf DetailxSch Pos'!CO30*'pdf DetailxSch Pos'!CO$125</f>
        <v>0</v>
      </c>
      <c r="CP30" s="4">
        <f>'pdf DetailxSch Pos'!CP30*'pdf DetailxSch Pos'!CP$125</f>
        <v>0</v>
      </c>
      <c r="CQ30" s="4">
        <f>'pdf DetailxSch Pos'!CQ30*'pdf DetailxSch Pos'!CQ$125</f>
        <v>0</v>
      </c>
      <c r="CR30" s="4">
        <f>'pdf DetailxSch Pos'!CR30*'pdf DetailxSch Pos'!CR$125</f>
        <v>0</v>
      </c>
      <c r="CS30" s="4">
        <f>'pdf DetailxSch Pos'!CS30*'pdf DetailxSch Pos'!CS$124</f>
        <v>0</v>
      </c>
      <c r="CT30" s="4">
        <f>'pdf DetailxSch Pos'!CT30*'pdf DetailxSch Pos'!CT$125</f>
        <v>15172.413793103444</v>
      </c>
      <c r="CU30" s="4">
        <f>'pdf DetailxSch Pos'!CU30*'pdf DetailxSch Pos'!CU$125</f>
        <v>0</v>
      </c>
      <c r="CV30" s="4">
        <f>'pdf DetailxSch Pos'!CV30*'pdf DetailxSch Pos'!CV$125</f>
        <v>44907.389162561565</v>
      </c>
      <c r="CW30" s="4">
        <f>'pdf DetailxSch Pos'!CW30*'pdf DetailxSch Pos'!CW$125</f>
        <v>0</v>
      </c>
      <c r="CY30" s="4">
        <f>'pdf DetailxSch Pos'!CY30*'pdf DetailxSch Pos'!CY$125</f>
        <v>0</v>
      </c>
      <c r="CZ30" s="4">
        <f>'pdf DetailxSch Pos'!CZ30*'pdf DetailxSch Pos'!CZ$125</f>
        <v>0</v>
      </c>
      <c r="DA30" s="4">
        <f>'pdf DetailxSch Pos'!DA30*'pdf DetailxSch Pos'!DA$125</f>
        <v>0</v>
      </c>
      <c r="DB30" s="4">
        <f>'pdf DetailxSch Pos'!DB30*'pdf DetailxSch Pos'!DB$125</f>
        <v>0</v>
      </c>
      <c r="DC30" s="4">
        <f>'pdf DetailxSch Pos'!DC30*'pdf DetailxSch Pos'!DC$125</f>
        <v>0</v>
      </c>
      <c r="DD30" s="4">
        <f>'pdf DetailxSch $$'!DE30</f>
        <v>-112556</v>
      </c>
      <c r="DE30" s="4">
        <f t="shared" si="0"/>
        <v>8228303.3667171085</v>
      </c>
      <c r="DF30" s="4">
        <f t="shared" si="1"/>
        <v>8115747.3667171085</v>
      </c>
      <c r="DG30" s="4">
        <f>'pdf DetailxSch $$'!DG30</f>
        <v>8318217</v>
      </c>
      <c r="DH30" s="4">
        <f t="shared" si="2"/>
        <v>202469.63328289147</v>
      </c>
      <c r="DI30" s="44">
        <f t="shared" si="3"/>
        <v>-2.4947749619859377E-2</v>
      </c>
    </row>
    <row r="31" spans="1:113" x14ac:dyDescent="0.2">
      <c r="A31" s="7">
        <v>231</v>
      </c>
      <c r="B31" t="s">
        <v>42</v>
      </c>
      <c r="C31" t="s">
        <v>351</v>
      </c>
      <c r="D31">
        <v>7</v>
      </c>
      <c r="E31" s="10">
        <v>223</v>
      </c>
      <c r="F31" s="9">
        <v>0.74</v>
      </c>
      <c r="G31">
        <v>165</v>
      </c>
      <c r="H31" s="4">
        <f>'pdf DetailxSch Pos'!H31*'pdf DetailxSch Pos'!H$124</f>
        <v>191050.75104188372</v>
      </c>
      <c r="I31" s="4">
        <f>'pdf DetailxSch Pos'!I31*'pdf DetailxSch Pos'!I$124</f>
        <v>110891.27068881014</v>
      </c>
      <c r="J31" s="4">
        <f>'pdf DetailxSch Pos'!J31*'pdf DetailxSch Pos'!J$124</f>
        <v>0</v>
      </c>
      <c r="K31" s="4">
        <f>'pdf DetailxSch Pos'!K31*'pdf DetailxSch Pos'!K$124</f>
        <v>0</v>
      </c>
      <c r="L31" s="4">
        <f>'pdf DetailxSch Pos'!L31*'pdf DetailxSch Pos'!L$124</f>
        <v>0</v>
      </c>
      <c r="M31" s="4">
        <f>'pdf DetailxSch Pos'!M31*'pdf DetailxSch Pos'!M$124</f>
        <v>44752.529598305518</v>
      </c>
      <c r="N31" s="4">
        <f>'pdf DetailxSch Pos'!N31*'pdf DetailxSch Pos'!N$124</f>
        <v>59866.796146808359</v>
      </c>
      <c r="O31" s="4">
        <f>'pdf DetailxSch Pos'!O31*'pdf DetailxSch Pos'!O$124</f>
        <v>0</v>
      </c>
      <c r="P31" s="4">
        <f>'pdf DetailxSch Pos'!P31*'pdf DetailxSch Pos'!P$124</f>
        <v>0</v>
      </c>
      <c r="Q31" s="4">
        <f>'pdf DetailxSch Pos'!Q31*'pdf DetailxSch Pos'!Q$124</f>
        <v>0</v>
      </c>
      <c r="R31" s="4">
        <f>'pdf DetailxSch Pos'!R31*'pdf DetailxSch Pos'!R$124</f>
        <v>0</v>
      </c>
      <c r="S31" s="4">
        <f>'pdf DetailxSch Pos'!S31*'pdf DetailxSch Pos'!S$124</f>
        <v>77625.750694703253</v>
      </c>
      <c r="T31" s="4">
        <f>'pdf DetailxSch Pos'!T31*'pdf DetailxSch Pos'!T$124</f>
        <v>60676.224767295193</v>
      </c>
      <c r="U31" s="4">
        <f>'pdf DetailxSch Pos'!U31*'pdf DetailxSch Pos'!U$124</f>
        <v>49716.317374927377</v>
      </c>
      <c r="V31" s="4">
        <f>'pdf DetailxSch Pos'!V31*'pdf DetailxSch Pos'!V$124</f>
        <v>55445.635344405069</v>
      </c>
      <c r="W31" s="4">
        <f>'pdf DetailxSch Pos'!W31*'pdf DetailxSch Pos'!W$124</f>
        <v>332673.8120664304</v>
      </c>
      <c r="X31" s="4">
        <f>'pdf DetailxSch Pos'!X31*'pdf DetailxSch Pos'!X$124</f>
        <v>0</v>
      </c>
      <c r="Y31" s="4">
        <f>'pdf DetailxSch Pos'!Y31*'pdf DetailxSch Pos'!Y$124</f>
        <v>110891.27068881014</v>
      </c>
      <c r="Z31" s="4">
        <f>'pdf DetailxSch Pos'!Z31*'pdf DetailxSch Pos'!Z$124</f>
        <v>110891.27068881014</v>
      </c>
      <c r="AA31" s="4">
        <f>'pdf DetailxSch Pos'!AA31*'pdf DetailxSch Pos'!AA$124</f>
        <v>110891.27068881014</v>
      </c>
      <c r="AB31" s="4">
        <f>'pdf DetailxSch Pos'!AB31*'pdf DetailxSch Pos'!AB$124</f>
        <v>100233.47308369415</v>
      </c>
      <c r="AC31" s="4">
        <f>'pdf DetailxSch Pos'!AC31*'pdf DetailxSch Pos'!AC$124</f>
        <v>66822.315389129435</v>
      </c>
      <c r="AD31" s="4">
        <f>'pdf DetailxSch Pos'!AD31*'pdf DetailxSch Pos'!AD$124</f>
        <v>1108912.7068881013</v>
      </c>
      <c r="AE31" s="4">
        <f>'pdf DetailxSch Pos'!AE31*'pdf DetailxSch Pos'!AE$124</f>
        <v>0</v>
      </c>
      <c r="AF31" s="4">
        <f>'pdf DetailxSch Pos'!AF31*'pdf DetailxSch Pos'!AF$124</f>
        <v>110891.27068881014</v>
      </c>
      <c r="AG31" s="4">
        <f>'pdf DetailxSch Pos'!AG31*'pdf DetailxSch Pos'!AG$124</f>
        <v>110891.27068881014</v>
      </c>
      <c r="AH31" s="4">
        <f>'pdf DetailxSch Pos'!AH31*'pdf DetailxSch Pos'!AH$124</f>
        <v>665347.6241328608</v>
      </c>
      <c r="AI31" s="4">
        <f>'pdf DetailxSch Pos'!AI31*'pdf DetailxSch Pos'!AI$124</f>
        <v>133644.63077825887</v>
      </c>
      <c r="AJ31" s="4">
        <f>'pdf DetailxSch Pos'!AJ31*'pdf DetailxSch Pos'!AJ$124</f>
        <v>0</v>
      </c>
      <c r="AK31" s="4">
        <f>'pdf DetailxSch Pos'!AK31*'pdf DetailxSch Pos'!AK$124</f>
        <v>0</v>
      </c>
      <c r="AL31" s="4">
        <f>'pdf DetailxSch Pos'!AL31*'pdf DetailxSch Pos'!AL$124</f>
        <v>0</v>
      </c>
      <c r="AM31" s="4">
        <f>'pdf DetailxSch Pos'!AM31*'pdf DetailxSch Pos'!AM$124</f>
        <v>45465.420982412157</v>
      </c>
      <c r="AN31" s="4">
        <f>'pdf DetailxSch Pos'!AN31*'pdf DetailxSch Pos'!AN$124</f>
        <v>0</v>
      </c>
      <c r="AO31" s="4">
        <f>'pdf DetailxSch Pos'!AO31*'pdf DetailxSch Pos'!AO$124</f>
        <v>0</v>
      </c>
      <c r="AP31" s="4">
        <f>'pdf DetailxSch Pos'!AP31*'pdf DetailxSch Pos'!AP$124</f>
        <v>0</v>
      </c>
      <c r="AQ31" s="4">
        <f>'pdf DetailxSch Pos'!AQ31*'pdf DetailxSch Pos'!AQ$124</f>
        <v>28640</v>
      </c>
      <c r="AR31" s="4">
        <f>'pdf DetailxSch Pos'!AR31*'pdf DetailxSch Pos'!AR$124</f>
        <v>28640</v>
      </c>
      <c r="AS31" s="4">
        <f>'pdf DetailxSch Pos'!AS31*'pdf DetailxSch Pos'!AS$124</f>
        <v>10740</v>
      </c>
      <c r="AT31" s="4">
        <f>'pdf DetailxSch Pos'!AT31*'pdf DetailxSch Pos'!AT$125</f>
        <v>0</v>
      </c>
      <c r="AU31" s="4">
        <f>'pdf DetailxSch Pos'!AU31*'pdf DetailxSch Pos'!AU$125</f>
        <v>0</v>
      </c>
      <c r="AV31" s="4">
        <f>'pdf DetailxSch Pos'!AV31*'pdf DetailxSch Pos'!AV$125</f>
        <v>98037.43842364529</v>
      </c>
      <c r="AW31" s="4">
        <f>'pdf DetailxSch Pos'!AW31*'pdf DetailxSch Pos'!AW$125</f>
        <v>1584.2364532019699</v>
      </c>
      <c r="AX31" s="4">
        <f>'pdf DetailxSch Pos'!AX31*'pdf DetailxSch Pos'!AX$125</f>
        <v>0</v>
      </c>
      <c r="AY31" s="4">
        <f>'pdf DetailxSch Pos'!AY31*'pdf DetailxSch Pos'!AY$124</f>
        <v>0</v>
      </c>
      <c r="AZ31" s="4">
        <f>'pdf DetailxSch Pos'!AZ31*'pdf DetailxSch Pos'!AZ$124</f>
        <v>0</v>
      </c>
      <c r="BA31" s="4">
        <f>'pdf DetailxSch Pos'!BA31*'pdf DetailxSch Pos'!BA$124</f>
        <v>0</v>
      </c>
      <c r="BB31" s="4">
        <f>'pdf DetailxSch Pos'!BB31*'pdf DetailxSch Pos'!BB$124</f>
        <v>0</v>
      </c>
      <c r="BC31" s="4">
        <f>'pdf DetailxSch Pos'!BC31*'pdf DetailxSch Pos'!BC$124</f>
        <v>0</v>
      </c>
      <c r="BD31" s="4">
        <f>'pdf DetailxSch Pos'!BD31*'pdf DetailxSch Pos'!BD$124</f>
        <v>0</v>
      </c>
      <c r="BE31" s="4">
        <f>'pdf DetailxSch Pos'!BE31*'pdf DetailxSch Pos'!BE$124</f>
        <v>0</v>
      </c>
      <c r="BF31" s="4">
        <f>'pdf DetailxSch Pos'!BF31*'pdf DetailxSch Pos'!BF$125</f>
        <v>0</v>
      </c>
      <c r="BG31" s="4">
        <f>'pdf DetailxSch Pos'!BG31*'pdf DetailxSch Pos'!BG$125</f>
        <v>0</v>
      </c>
      <c r="BH31" s="4">
        <f>'pdf DetailxSch Pos'!BH31*'pdf DetailxSch Pos'!BH$125</f>
        <v>0</v>
      </c>
      <c r="BI31" s="4">
        <f>'pdf DetailxSch Pos'!BI31*'pdf DetailxSch Pos'!BI$125</f>
        <v>0</v>
      </c>
      <c r="BJ31" s="4">
        <f>'pdf DetailxSch Pos'!BJ31*'pdf DetailxSch Pos'!BJ$124</f>
        <v>0</v>
      </c>
      <c r="BK31" s="4">
        <f>'pdf DetailxSch Pos'!BK31*'pdf DetailxSch Pos'!BK$124</f>
        <v>0</v>
      </c>
      <c r="BL31" s="4">
        <f>'pdf DetailxSch Pos'!BL31*'pdf DetailxSch Pos'!BL$124</f>
        <v>0</v>
      </c>
      <c r="BM31" s="4">
        <f>'pdf DetailxSch Pos'!BM31*'pdf DetailxSch Pos'!BM$124</f>
        <v>0</v>
      </c>
      <c r="BN31" s="4">
        <f>'pdf DetailxSch Pos'!BN31*'pdf DetailxSch Pos'!BN$124</f>
        <v>0</v>
      </c>
      <c r="BO31" s="4">
        <f>'pdf DetailxSch Pos'!BO31*'pdf DetailxSch Pos'!BO$124</f>
        <v>0</v>
      </c>
      <c r="BP31" s="4">
        <f>'pdf DetailxSch Pos'!BP31*'pdf DetailxSch Pos'!BP$124</f>
        <v>0</v>
      </c>
      <c r="BQ31" s="4">
        <f>'pdf DetailxSch Pos'!BQ31*'pdf DetailxSch Pos'!BQ$124</f>
        <v>0</v>
      </c>
      <c r="BR31" s="4">
        <f>'pdf DetailxSch Pos'!BR31*'pdf DetailxSch Pos'!BR$125</f>
        <v>0</v>
      </c>
      <c r="BS31" s="4">
        <f>'pdf DetailxSch Pos'!BS31*'pdf DetailxSch Pos'!BS$125</f>
        <v>0</v>
      </c>
      <c r="BT31" s="4">
        <f>'pdf DetailxSch Pos'!BT31*'pdf DetailxSch Pos'!BT$125</f>
        <v>55095.566502463036</v>
      </c>
      <c r="BU31" s="4">
        <f>'pdf DetailxSch Pos'!BU31*'pdf DetailxSch Pos'!BU$125</f>
        <v>0</v>
      </c>
      <c r="BV31" s="4">
        <f>'pdf DetailxSch Pos'!BV31*'pdf DetailxSch Pos'!BV$124</f>
        <v>0</v>
      </c>
      <c r="BW31" s="4">
        <f>'pdf DetailxSch Pos'!BW31*'pdf DetailxSch Pos'!BW$125</f>
        <v>0</v>
      </c>
      <c r="BX31" s="4">
        <f>'pdf DetailxSch Pos'!BX31*'pdf DetailxSch Pos'!BX$125</f>
        <v>3278.8177339901467</v>
      </c>
      <c r="BY31" s="4">
        <f>'pdf DetailxSch Pos'!BY31*'pdf DetailxSch Pos'!BY$125</f>
        <v>1263.0541871921178</v>
      </c>
      <c r="BZ31" s="4">
        <f>'pdf DetailxSch Pos'!BZ31*'pdf DetailxSch Pos'!BZ$125</f>
        <v>1098.5221674876843</v>
      </c>
      <c r="CA31" s="4">
        <f>'pdf DetailxSch Pos'!CA31*'pdf DetailxSch Pos'!CA$125</f>
        <v>1098.5221674876843</v>
      </c>
      <c r="CB31" s="4">
        <f>'pdf DetailxSch Pos'!CB31*'pdf DetailxSch Pos'!CB$125</f>
        <v>1263.0541871921178</v>
      </c>
      <c r="CC31" s="4">
        <f>'pdf DetailxSch Pos'!CC31*'pdf DetailxSch Pos'!CC$125</f>
        <v>4394.0886699507373</v>
      </c>
      <c r="CD31" s="4">
        <f>'pdf DetailxSch Pos'!CD31*'pdf DetailxSch Pos'!CD$124</f>
        <v>0</v>
      </c>
      <c r="CE31" s="4">
        <f>'pdf DetailxSch Pos'!CE31*'pdf DetailxSch Pos'!CE$124</f>
        <v>0</v>
      </c>
      <c r="CF31" s="4">
        <f>'pdf DetailxSch Pos'!CF31*'pdf DetailxSch Pos'!CF$125</f>
        <v>0</v>
      </c>
      <c r="CG31" s="4">
        <f>'pdf DetailxSch Pos'!CG31*'pdf DetailxSch Pos'!CG$125</f>
        <v>0</v>
      </c>
      <c r="CH31" s="4">
        <f>'pdf DetailxSch Pos'!CH31*'pdf DetailxSch Pos'!CH$124</f>
        <v>0</v>
      </c>
      <c r="CI31" s="4">
        <f>'pdf DetailxSch Pos'!CI31*'pdf DetailxSch Pos'!CI$124</f>
        <v>0</v>
      </c>
      <c r="CJ31" s="4">
        <f>'pdf DetailxSch Pos'!CJ31*'pdf DetailxSch Pos'!CJ$125</f>
        <v>0</v>
      </c>
      <c r="CK31" s="4">
        <f>'pdf DetailxSch Pos'!CK31*'pdf DetailxSch Pos'!CK$125</f>
        <v>0</v>
      </c>
      <c r="CL31" s="4">
        <f>'pdf DetailxSch Pos'!CL31*'pdf DetailxSch Pos'!CL$125</f>
        <v>21970.443349753688</v>
      </c>
      <c r="CM31" s="4">
        <f>'pdf DetailxSch Pos'!CM31*'pdf DetailxSch Pos'!CM$125</f>
        <v>59507.389162561558</v>
      </c>
      <c r="CN31" s="4">
        <f>'pdf DetailxSch Pos'!CN31*'pdf DetailxSch Pos'!CN$125</f>
        <v>4326.1083743842355</v>
      </c>
      <c r="CO31" s="4">
        <f>'pdf DetailxSch Pos'!CO31*'pdf DetailxSch Pos'!CO$125</f>
        <v>0</v>
      </c>
      <c r="CP31" s="4">
        <f>'pdf DetailxSch Pos'!CP31*'pdf DetailxSch Pos'!CP$125</f>
        <v>0</v>
      </c>
      <c r="CQ31" s="4">
        <f>'pdf DetailxSch Pos'!CQ31*'pdf DetailxSch Pos'!CQ$125</f>
        <v>13654.187192118223</v>
      </c>
      <c r="CR31" s="4">
        <f>'pdf DetailxSch Pos'!CR31*'pdf DetailxSch Pos'!CR$125</f>
        <v>0</v>
      </c>
      <c r="CS31" s="4">
        <f>'pdf DetailxSch Pos'!CS31*'pdf DetailxSch Pos'!CS$124</f>
        <v>0</v>
      </c>
      <c r="CT31" s="4">
        <f>'pdf DetailxSch Pos'!CT31*'pdf DetailxSch Pos'!CT$125</f>
        <v>16970.443349753688</v>
      </c>
      <c r="CU31" s="4">
        <f>'pdf DetailxSch Pos'!CU31*'pdf DetailxSch Pos'!CU$125</f>
        <v>0</v>
      </c>
      <c r="CV31" s="4">
        <f>'pdf DetailxSch Pos'!CV31*'pdf DetailxSch Pos'!CV$125</f>
        <v>0</v>
      </c>
      <c r="CW31" s="4">
        <f>'pdf DetailxSch Pos'!CW31*'pdf DetailxSch Pos'!CW$125</f>
        <v>110905.41871921178</v>
      </c>
      <c r="CY31" s="4">
        <f>'pdf DetailxSch Pos'!CY31*'pdf DetailxSch Pos'!CY$125</f>
        <v>0</v>
      </c>
      <c r="CZ31" s="4">
        <f>'pdf DetailxSch Pos'!CZ31*'pdf DetailxSch Pos'!CZ$125</f>
        <v>0</v>
      </c>
      <c r="DA31" s="4">
        <f>'pdf DetailxSch Pos'!DA31*'pdf DetailxSch Pos'!DA$125</f>
        <v>0</v>
      </c>
      <c r="DB31" s="4">
        <f>'pdf DetailxSch Pos'!DB31*'pdf DetailxSch Pos'!DB$125</f>
        <v>0</v>
      </c>
      <c r="DC31" s="4">
        <f>'pdf DetailxSch Pos'!DC31*'pdf DetailxSch Pos'!DC$125</f>
        <v>0</v>
      </c>
      <c r="DD31" s="4">
        <f>'pdf DetailxSch $$'!DE31</f>
        <v>112473</v>
      </c>
      <c r="DE31" s="4">
        <f t="shared" si="0"/>
        <v>4120048.9030624684</v>
      </c>
      <c r="DF31" s="4">
        <f t="shared" si="1"/>
        <v>4232521.9030624684</v>
      </c>
      <c r="DG31" s="4">
        <f>'pdf DetailxSch $$'!DG31</f>
        <v>4329057</v>
      </c>
      <c r="DH31" s="4">
        <f t="shared" si="2"/>
        <v>96535.096937531605</v>
      </c>
      <c r="DI31" s="44">
        <f t="shared" si="3"/>
        <v>-2.2807937950110314E-2</v>
      </c>
    </row>
    <row r="32" spans="1:113" x14ac:dyDescent="0.2">
      <c r="A32" s="7">
        <v>467</v>
      </c>
      <c r="B32" t="s">
        <v>44</v>
      </c>
      <c r="C32" t="s">
        <v>352</v>
      </c>
      <c r="D32">
        <v>5</v>
      </c>
      <c r="E32" s="10">
        <v>662</v>
      </c>
      <c r="F32" s="9">
        <v>0.67800000000000005</v>
      </c>
      <c r="G32">
        <v>449</v>
      </c>
      <c r="H32" s="4">
        <f>'pdf DetailxSch Pos'!H32*'pdf DetailxSch Pos'!H$124</f>
        <v>191050.75104188372</v>
      </c>
      <c r="I32" s="4">
        <f>'pdf DetailxSch Pos'!I32*'pdf DetailxSch Pos'!I$124</f>
        <v>110891.27068881014</v>
      </c>
      <c r="J32" s="4">
        <f>'pdf DetailxSch Pos'!J32*'pdf DetailxSch Pos'!J$124</f>
        <v>336412.44827664091</v>
      </c>
      <c r="K32" s="4">
        <f>'pdf DetailxSch Pos'!K32*'pdf DetailxSch Pos'!K$124</f>
        <v>0</v>
      </c>
      <c r="L32" s="4">
        <f>'pdf DetailxSch Pos'!L32*'pdf DetailxSch Pos'!L$124</f>
        <v>374276.58262664371</v>
      </c>
      <c r="M32" s="4">
        <f>'pdf DetailxSch Pos'!M32*'pdf DetailxSch Pos'!M$124</f>
        <v>89505.059196611037</v>
      </c>
      <c r="N32" s="4">
        <f>'pdf DetailxSch Pos'!N32*'pdf DetailxSch Pos'!N$124</f>
        <v>59866.796146808359</v>
      </c>
      <c r="O32" s="4">
        <f>'pdf DetailxSch Pos'!O32*'pdf DetailxSch Pos'!O$124</f>
        <v>76213.029593109444</v>
      </c>
      <c r="P32" s="4">
        <f>'pdf DetailxSch Pos'!P32*'pdf DetailxSch Pos'!P$124</f>
        <v>49534.351124581444</v>
      </c>
      <c r="Q32" s="4">
        <f>'pdf DetailxSch Pos'!Q32*'pdf DetailxSch Pos'!Q$124</f>
        <v>69924</v>
      </c>
      <c r="R32" s="4">
        <f>'pdf DetailxSch Pos'!R32*'pdf DetailxSch Pos'!R$124</f>
        <v>0</v>
      </c>
      <c r="S32" s="4">
        <f>'pdf DetailxSch Pos'!S32*'pdf DetailxSch Pos'!S$124</f>
        <v>77625.750694703253</v>
      </c>
      <c r="T32" s="4">
        <f>'pdf DetailxSch Pos'!T32*'pdf DetailxSch Pos'!T$124</f>
        <v>60676.224767295193</v>
      </c>
      <c r="U32" s="4">
        <f>'pdf DetailxSch Pos'!U32*'pdf DetailxSch Pos'!U$124</f>
        <v>447446.85637434642</v>
      </c>
      <c r="V32" s="4">
        <f>'pdf DetailxSch Pos'!V32*'pdf DetailxSch Pos'!V$124</f>
        <v>110891.27068881014</v>
      </c>
      <c r="W32" s="4">
        <f>'pdf DetailxSch Pos'!W32*'pdf DetailxSch Pos'!W$124</f>
        <v>0</v>
      </c>
      <c r="X32" s="4">
        <f>'pdf DetailxSch Pos'!X32*'pdf DetailxSch Pos'!X$124</f>
        <v>0</v>
      </c>
      <c r="Y32" s="4">
        <f>'pdf DetailxSch Pos'!Y32*'pdf DetailxSch Pos'!Y$124</f>
        <v>0</v>
      </c>
      <c r="Z32" s="4">
        <f>'pdf DetailxSch Pos'!Z32*'pdf DetailxSch Pos'!Z$124</f>
        <v>0</v>
      </c>
      <c r="AA32" s="4">
        <f>'pdf DetailxSch Pos'!AA32*'pdf DetailxSch Pos'!AA$124</f>
        <v>0</v>
      </c>
      <c r="AB32" s="4">
        <f>'pdf DetailxSch Pos'!AB32*'pdf DetailxSch Pos'!AB$124</f>
        <v>0</v>
      </c>
      <c r="AC32" s="4">
        <f>'pdf DetailxSch Pos'!AC32*'pdf DetailxSch Pos'!AC$124</f>
        <v>0</v>
      </c>
      <c r="AD32" s="4">
        <f>'pdf DetailxSch Pos'!AD32*'pdf DetailxSch Pos'!AD$124</f>
        <v>3058750.8831663462</v>
      </c>
      <c r="AE32" s="4">
        <f>'pdf DetailxSch Pos'!AE32*'pdf DetailxSch Pos'!AE$124</f>
        <v>851275.32132109907</v>
      </c>
      <c r="AF32" s="4">
        <f>'pdf DetailxSch Pos'!AF32*'pdf DetailxSch Pos'!AF$124</f>
        <v>221782.54137762028</v>
      </c>
      <c r="AG32" s="4">
        <f>'pdf DetailxSch Pos'!AG32*'pdf DetailxSch Pos'!AG$124</f>
        <v>443565.08275524055</v>
      </c>
      <c r="AH32" s="4">
        <f>'pdf DetailxSch Pos'!AH32*'pdf DetailxSch Pos'!AH$124</f>
        <v>1552477.7896433419</v>
      </c>
      <c r="AI32" s="4">
        <f>'pdf DetailxSch Pos'!AI32*'pdf DetailxSch Pos'!AI$124</f>
        <v>167055.78847282359</v>
      </c>
      <c r="AJ32" s="4">
        <f>'pdf DetailxSch Pos'!AJ32*'pdf DetailxSch Pos'!AJ$124</f>
        <v>48327.936512970991</v>
      </c>
      <c r="AK32" s="4">
        <f>'pdf DetailxSch Pos'!AK32*'pdf DetailxSch Pos'!AK$124</f>
        <v>0</v>
      </c>
      <c r="AL32" s="4">
        <f>'pdf DetailxSch Pos'!AL32*'pdf DetailxSch Pos'!AL$124</f>
        <v>110891.27068881014</v>
      </c>
      <c r="AM32" s="4">
        <f>'pdf DetailxSch Pos'!AM32*'pdf DetailxSch Pos'!AM$124</f>
        <v>0</v>
      </c>
      <c r="AN32" s="4">
        <f>'pdf DetailxSch Pos'!AN32*'pdf DetailxSch Pos'!AN$124</f>
        <v>0</v>
      </c>
      <c r="AO32" s="4">
        <f>'pdf DetailxSch Pos'!AO32*'pdf DetailxSch Pos'!AO$124</f>
        <v>0</v>
      </c>
      <c r="AP32" s="4">
        <f>'pdf DetailxSch Pos'!AP32*'pdf DetailxSch Pos'!AP$124</f>
        <v>0</v>
      </c>
      <c r="AQ32" s="4">
        <f>'pdf DetailxSch Pos'!AQ32*'pdf DetailxSch Pos'!AQ$124</f>
        <v>0</v>
      </c>
      <c r="AR32" s="4">
        <f>'pdf DetailxSch Pos'!AR32*'pdf DetailxSch Pos'!AR$124</f>
        <v>0</v>
      </c>
      <c r="AS32" s="4">
        <f>'pdf DetailxSch Pos'!AS32*'pdf DetailxSch Pos'!AS$124</f>
        <v>0</v>
      </c>
      <c r="AT32" s="4">
        <f>'pdf DetailxSch Pos'!AT32*'pdf DetailxSch Pos'!AT$125</f>
        <v>73891.625615763522</v>
      </c>
      <c r="AU32" s="4">
        <f>'pdf DetailxSch Pos'!AU32*'pdf DetailxSch Pos'!AU$125</f>
        <v>0</v>
      </c>
      <c r="AV32" s="4">
        <f>'pdf DetailxSch Pos'!AV32*'pdf DetailxSch Pos'!AV$125</f>
        <v>291034.48275862058</v>
      </c>
      <c r="AW32" s="4">
        <f>'pdf DetailxSch Pos'!AW32*'pdf DetailxSch Pos'!AW$125</f>
        <v>4702.4630541871902</v>
      </c>
      <c r="AX32" s="4">
        <f>'pdf DetailxSch Pos'!AX32*'pdf DetailxSch Pos'!AX$125</f>
        <v>0</v>
      </c>
      <c r="AY32" s="4">
        <f>'pdf DetailxSch Pos'!AY32*'pdf DetailxSch Pos'!AY$124</f>
        <v>0</v>
      </c>
      <c r="AZ32" s="4">
        <f>'pdf DetailxSch Pos'!AZ32*'pdf DetailxSch Pos'!AZ$124</f>
        <v>0</v>
      </c>
      <c r="BA32" s="4">
        <f>'pdf DetailxSch Pos'!BA32*'pdf DetailxSch Pos'!BA$124</f>
        <v>0</v>
      </c>
      <c r="BB32" s="4">
        <f>'pdf DetailxSch Pos'!BB32*'pdf DetailxSch Pos'!BB$124</f>
        <v>0</v>
      </c>
      <c r="BC32" s="4">
        <f>'pdf DetailxSch Pos'!BC32*'pdf DetailxSch Pos'!BC$124</f>
        <v>0</v>
      </c>
      <c r="BD32" s="4">
        <f>'pdf DetailxSch Pos'!BD32*'pdf DetailxSch Pos'!BD$124</f>
        <v>0</v>
      </c>
      <c r="BE32" s="4">
        <f>'pdf DetailxSch Pos'!BE32*'pdf DetailxSch Pos'!BE$124</f>
        <v>152914.74921665495</v>
      </c>
      <c r="BF32" s="4">
        <f>'pdf DetailxSch Pos'!BF32*'pdf DetailxSch Pos'!BF$125</f>
        <v>12035.467980295563</v>
      </c>
      <c r="BG32" s="4">
        <f>'pdf DetailxSch Pos'!BG32*'pdf DetailxSch Pos'!BG$125</f>
        <v>22660.098522167482</v>
      </c>
      <c r="BH32" s="4">
        <f>'pdf DetailxSch Pos'!BH32*'pdf DetailxSch Pos'!BH$125</f>
        <v>31527.093596059101</v>
      </c>
      <c r="BI32" s="4">
        <f>'pdf DetailxSch Pos'!BI32*'pdf DetailxSch Pos'!BI$125</f>
        <v>20568.472906403935</v>
      </c>
      <c r="BJ32" s="4">
        <f>'pdf DetailxSch Pos'!BJ32*'pdf DetailxSch Pos'!BJ$124</f>
        <v>221782.54137762028</v>
      </c>
      <c r="BK32" s="4">
        <f>'pdf DetailxSch Pos'!BK32*'pdf DetailxSch Pos'!BK$124</f>
        <v>0</v>
      </c>
      <c r="BL32" s="4">
        <f>'pdf DetailxSch Pos'!BL32*'pdf DetailxSch Pos'!BL$124</f>
        <v>140126.11598983698</v>
      </c>
      <c r="BM32" s="4">
        <f>'pdf DetailxSch Pos'!BM32*'pdf DetailxSch Pos'!BM$124</f>
        <v>114084.97559574516</v>
      </c>
      <c r="BN32" s="4">
        <f>'pdf DetailxSch Pos'!BN32*'pdf DetailxSch Pos'!BN$124</f>
        <v>0</v>
      </c>
      <c r="BO32" s="4">
        <f>'pdf DetailxSch Pos'!BO32*'pdf DetailxSch Pos'!BO$124</f>
        <v>110891.27068881014</v>
      </c>
      <c r="BP32" s="4">
        <f>'pdf DetailxSch Pos'!BP32*'pdf DetailxSch Pos'!BP$124</f>
        <v>0</v>
      </c>
      <c r="BQ32" s="4">
        <f>'pdf DetailxSch Pos'!BQ32*'pdf DetailxSch Pos'!BQ$124</f>
        <v>0</v>
      </c>
      <c r="BR32" s="4">
        <f>'pdf DetailxSch Pos'!BR32*'pdf DetailxSch Pos'!BR$125</f>
        <v>0</v>
      </c>
      <c r="BS32" s="4">
        <f>'pdf DetailxSch Pos'!BS32*'pdf DetailxSch Pos'!BS$125</f>
        <v>0</v>
      </c>
      <c r="BT32" s="4">
        <f>'pdf DetailxSch Pos'!BT32*'pdf DetailxSch Pos'!BT$125</f>
        <v>480878.81773398997</v>
      </c>
      <c r="BU32" s="4">
        <f>'pdf DetailxSch Pos'!BU32*'pdf DetailxSch Pos'!BU$125</f>
        <v>0</v>
      </c>
      <c r="BV32" s="4">
        <f>'pdf DetailxSch Pos'!BV32*'pdf DetailxSch Pos'!BV$124</f>
        <v>114084.97559574516</v>
      </c>
      <c r="BW32" s="4">
        <f>'pdf DetailxSch Pos'!BW32*'pdf DetailxSch Pos'!BW$125</f>
        <v>0</v>
      </c>
      <c r="BX32" s="4">
        <f>'pdf DetailxSch Pos'!BX32*'pdf DetailxSch Pos'!BX$125</f>
        <v>8845.3201970443315</v>
      </c>
      <c r="BY32" s="4">
        <f>'pdf DetailxSch Pos'!BY32*'pdf DetailxSch Pos'!BY$125</f>
        <v>18751.724137931029</v>
      </c>
      <c r="BZ32" s="4">
        <f>'pdf DetailxSch Pos'!BZ32*'pdf DetailxSch Pos'!BZ$125</f>
        <v>9783.2512315270906</v>
      </c>
      <c r="CA32" s="4">
        <f>'pdf DetailxSch Pos'!CA32*'pdf DetailxSch Pos'!CA$125</f>
        <v>9783.2512315270906</v>
      </c>
      <c r="CB32" s="4">
        <f>'pdf DetailxSch Pos'!CB32*'pdf DetailxSch Pos'!CB$125</f>
        <v>22501.477832512308</v>
      </c>
      <c r="CC32" s="4">
        <f>'pdf DetailxSch Pos'!CC32*'pdf DetailxSch Pos'!CC$125</f>
        <v>13044.334975369455</v>
      </c>
      <c r="CD32" s="4">
        <f>'pdf DetailxSch Pos'!CD32*'pdf DetailxSch Pos'!CD$124</f>
        <v>114084.97559574516</v>
      </c>
      <c r="CE32" s="4">
        <f>'pdf DetailxSch Pos'!CE32*'pdf DetailxSch Pos'!CE$124</f>
        <v>0</v>
      </c>
      <c r="CF32" s="4">
        <f>'pdf DetailxSch Pos'!CF32*'pdf DetailxSch Pos'!CF$125</f>
        <v>0</v>
      </c>
      <c r="CG32" s="4">
        <f>'pdf DetailxSch Pos'!CG32*'pdf DetailxSch Pos'!CG$125</f>
        <v>0</v>
      </c>
      <c r="CH32" s="4">
        <f>'pdf DetailxSch Pos'!CH32*'pdf DetailxSch Pos'!CH$124</f>
        <v>0</v>
      </c>
      <c r="CI32" s="4">
        <f>'pdf DetailxSch Pos'!CI32*'pdf DetailxSch Pos'!CI$124</f>
        <v>0</v>
      </c>
      <c r="CJ32" s="4">
        <f>'pdf DetailxSch Pos'!CJ32*'pdf DetailxSch Pos'!CJ$125</f>
        <v>4926.1083743842346</v>
      </c>
      <c r="CK32" s="4">
        <f>'pdf DetailxSch Pos'!CK32*'pdf DetailxSch Pos'!CK$125</f>
        <v>112262.0689655172</v>
      </c>
      <c r="CL32" s="4">
        <f>'pdf DetailxSch Pos'!CL32*'pdf DetailxSch Pos'!CL$125</f>
        <v>65221.674876847268</v>
      </c>
      <c r="CM32" s="4">
        <f>'pdf DetailxSch Pos'!CM32*'pdf DetailxSch Pos'!CM$125</f>
        <v>143291.62561576351</v>
      </c>
      <c r="CN32" s="4">
        <f>'pdf DetailxSch Pos'!CN32*'pdf DetailxSch Pos'!CN$125</f>
        <v>17111.33004926108</v>
      </c>
      <c r="CO32" s="4">
        <f>'pdf DetailxSch Pos'!CO32*'pdf DetailxSch Pos'!CO$125</f>
        <v>0</v>
      </c>
      <c r="CP32" s="4">
        <f>'pdf DetailxSch Pos'!CP32*'pdf DetailxSch Pos'!CP$125</f>
        <v>0</v>
      </c>
      <c r="CQ32" s="4">
        <f>'pdf DetailxSch Pos'!CQ32*'pdf DetailxSch Pos'!CQ$125</f>
        <v>0</v>
      </c>
      <c r="CR32" s="4">
        <f>'pdf DetailxSch Pos'!CR32*'pdf DetailxSch Pos'!CR$125</f>
        <v>0</v>
      </c>
      <c r="CS32" s="4">
        <f>'pdf DetailxSch Pos'!CS32*'pdf DetailxSch Pos'!CS$124</f>
        <v>0</v>
      </c>
      <c r="CT32" s="4">
        <f>'pdf DetailxSch Pos'!CT32*'pdf DetailxSch Pos'!CT$125</f>
        <v>51354.679802955652</v>
      </c>
      <c r="CU32" s="4">
        <f>'pdf DetailxSch Pos'!CU32*'pdf DetailxSch Pos'!CU$125</f>
        <v>0</v>
      </c>
      <c r="CV32" s="4">
        <f>'pdf DetailxSch Pos'!CV32*'pdf DetailxSch Pos'!CV$125</f>
        <v>0</v>
      </c>
      <c r="CW32" s="4">
        <f>'pdf DetailxSch Pos'!CW32*'pdf DetailxSch Pos'!CW$125</f>
        <v>0</v>
      </c>
      <c r="CY32" s="4">
        <f>'pdf DetailxSch Pos'!CY32*'pdf DetailxSch Pos'!CY$125</f>
        <v>0</v>
      </c>
      <c r="CZ32" s="4">
        <f>'pdf DetailxSch Pos'!CZ32*'pdf DetailxSch Pos'!CZ$125</f>
        <v>0</v>
      </c>
      <c r="DA32" s="4">
        <f>'pdf DetailxSch Pos'!DA32*'pdf DetailxSch Pos'!DA$125</f>
        <v>0</v>
      </c>
      <c r="DB32" s="4">
        <f>'pdf DetailxSch Pos'!DB32*'pdf DetailxSch Pos'!DB$125</f>
        <v>0</v>
      </c>
      <c r="DC32" s="4">
        <f>'pdf DetailxSch Pos'!DC32*'pdf DetailxSch Pos'!DC$125</f>
        <v>0</v>
      </c>
      <c r="DD32" s="4">
        <f>'pdf DetailxSch $$'!DE32</f>
        <v>-177</v>
      </c>
      <c r="DE32" s="4">
        <f t="shared" si="0"/>
        <v>10890585.978676781</v>
      </c>
      <c r="DF32" s="4">
        <f t="shared" si="1"/>
        <v>10890408.978676781</v>
      </c>
      <c r="DG32" s="4">
        <f>'pdf DetailxSch $$'!DG32</f>
        <v>11112060</v>
      </c>
      <c r="DH32" s="4">
        <f t="shared" si="2"/>
        <v>221651.02132321894</v>
      </c>
      <c r="DI32" s="44">
        <f t="shared" si="3"/>
        <v>-2.0352864778284043E-2</v>
      </c>
    </row>
    <row r="33" spans="1:113" x14ac:dyDescent="0.2">
      <c r="A33" s="7">
        <v>457</v>
      </c>
      <c r="B33" t="s">
        <v>45</v>
      </c>
      <c r="C33" t="s">
        <v>352</v>
      </c>
      <c r="D33">
        <v>6</v>
      </c>
      <c r="E33" s="10">
        <v>770</v>
      </c>
      <c r="F33" s="9">
        <v>0.72499999999999998</v>
      </c>
      <c r="G33">
        <v>558</v>
      </c>
      <c r="H33" s="4">
        <f>'pdf DetailxSch Pos'!H33*'pdf DetailxSch Pos'!H$124</f>
        <v>191050.75104188372</v>
      </c>
      <c r="I33" s="4">
        <f>'pdf DetailxSch Pos'!I33*'pdf DetailxSch Pos'!I$124</f>
        <v>110891.27068881014</v>
      </c>
      <c r="J33" s="4">
        <f>'pdf DetailxSch Pos'!J33*'pdf DetailxSch Pos'!J$124</f>
        <v>397578.34796330286</v>
      </c>
      <c r="K33" s="4">
        <f>'pdf DetailxSch Pos'!K33*'pdf DetailxSch Pos'!K$124</f>
        <v>0</v>
      </c>
      <c r="L33" s="4">
        <f>'pdf DetailxSch Pos'!L33*'pdf DetailxSch Pos'!L$124</f>
        <v>436656.01306441764</v>
      </c>
      <c r="M33" s="4">
        <f>'pdf DetailxSch Pos'!M33*'pdf DetailxSch Pos'!M$124</f>
        <v>89505.059196611037</v>
      </c>
      <c r="N33" s="4">
        <f>'pdf DetailxSch Pos'!N33*'pdf DetailxSch Pos'!N$124</f>
        <v>59866.796146808359</v>
      </c>
      <c r="O33" s="4">
        <f>'pdf DetailxSch Pos'!O33*'pdf DetailxSch Pos'!O$124</f>
        <v>85179.268368769379</v>
      </c>
      <c r="P33" s="4">
        <f>'pdf DetailxSch Pos'!P33*'pdf DetailxSch Pos'!P$124</f>
        <v>49534.351124581444</v>
      </c>
      <c r="Q33" s="4">
        <f>'pdf DetailxSch Pos'!Q33*'pdf DetailxSch Pos'!Q$124</f>
        <v>69924</v>
      </c>
      <c r="R33" s="4">
        <f>'pdf DetailxSch Pos'!R33*'pdf DetailxSch Pos'!R$124</f>
        <v>0</v>
      </c>
      <c r="S33" s="4">
        <f>'pdf DetailxSch Pos'!S33*'pdf DetailxSch Pos'!S$124</f>
        <v>77625.750694703253</v>
      </c>
      <c r="T33" s="4">
        <f>'pdf DetailxSch Pos'!T33*'pdf DetailxSch Pos'!T$124</f>
        <v>60676.224767295193</v>
      </c>
      <c r="U33" s="4">
        <f>'pdf DetailxSch Pos'!U33*'pdf DetailxSch Pos'!U$124</f>
        <v>397730.53899941902</v>
      </c>
      <c r="V33" s="4">
        <f>'pdf DetailxSch Pos'!V33*'pdf DetailxSch Pos'!V$124</f>
        <v>110891.27068881014</v>
      </c>
      <c r="W33" s="4">
        <f>'pdf DetailxSch Pos'!W33*'pdf DetailxSch Pos'!W$124</f>
        <v>0</v>
      </c>
      <c r="X33" s="4">
        <f>'pdf DetailxSch Pos'!X33*'pdf DetailxSch Pos'!X$124</f>
        <v>0</v>
      </c>
      <c r="Y33" s="4">
        <f>'pdf DetailxSch Pos'!Y33*'pdf DetailxSch Pos'!Y$124</f>
        <v>0</v>
      </c>
      <c r="Z33" s="4">
        <f>'pdf DetailxSch Pos'!Z33*'pdf DetailxSch Pos'!Z$124</f>
        <v>0</v>
      </c>
      <c r="AA33" s="4">
        <f>'pdf DetailxSch Pos'!AA33*'pdf DetailxSch Pos'!AA$124</f>
        <v>0</v>
      </c>
      <c r="AB33" s="4">
        <f>'pdf DetailxSch Pos'!AB33*'pdf DetailxSch Pos'!AB$124</f>
        <v>0</v>
      </c>
      <c r="AC33" s="4">
        <f>'pdf DetailxSch Pos'!AC33*'pdf DetailxSch Pos'!AC$124</f>
        <v>0</v>
      </c>
      <c r="AD33" s="4">
        <f>'pdf DetailxSch Pos'!AD33*'pdf DetailxSch Pos'!AD$124</f>
        <v>3557761.601265992</v>
      </c>
      <c r="AE33" s="4">
        <f>'pdf DetailxSch Pos'!AE33*'pdf DetailxSch Pos'!AE$124</f>
        <v>720423.62190830277</v>
      </c>
      <c r="AF33" s="4">
        <f>'pdf DetailxSch Pos'!AF33*'pdf DetailxSch Pos'!AF$124</f>
        <v>221782.54137762028</v>
      </c>
      <c r="AG33" s="4">
        <f>'pdf DetailxSch Pos'!AG33*'pdf DetailxSch Pos'!AG$124</f>
        <v>443565.08275524055</v>
      </c>
      <c r="AH33" s="4">
        <f>'pdf DetailxSch Pos'!AH33*'pdf DetailxSch Pos'!AH$124</f>
        <v>2328716.684465013</v>
      </c>
      <c r="AI33" s="4">
        <f>'pdf DetailxSch Pos'!AI33*'pdf DetailxSch Pos'!AI$124</f>
        <v>300700.41925108247</v>
      </c>
      <c r="AJ33" s="4">
        <f>'pdf DetailxSch Pos'!AJ33*'pdf DetailxSch Pos'!AJ$124</f>
        <v>48327.936512970991</v>
      </c>
      <c r="AK33" s="4">
        <f>'pdf DetailxSch Pos'!AK33*'pdf DetailxSch Pos'!AK$124</f>
        <v>0</v>
      </c>
      <c r="AL33" s="4">
        <f>'pdf DetailxSch Pos'!AL33*'pdf DetailxSch Pos'!AL$124</f>
        <v>221782.54137762028</v>
      </c>
      <c r="AM33" s="4">
        <f>'pdf DetailxSch Pos'!AM33*'pdf DetailxSch Pos'!AM$124</f>
        <v>0</v>
      </c>
      <c r="AN33" s="4">
        <f>'pdf DetailxSch Pos'!AN33*'pdf DetailxSch Pos'!AN$124</f>
        <v>0</v>
      </c>
      <c r="AO33" s="4">
        <f>'pdf DetailxSch Pos'!AO33*'pdf DetailxSch Pos'!AO$124</f>
        <v>0</v>
      </c>
      <c r="AP33" s="4">
        <f>'pdf DetailxSch Pos'!AP33*'pdf DetailxSch Pos'!AP$124</f>
        <v>0</v>
      </c>
      <c r="AQ33" s="4">
        <f>'pdf DetailxSch Pos'!AQ33*'pdf DetailxSch Pos'!AQ$124</f>
        <v>0</v>
      </c>
      <c r="AR33" s="4">
        <f>'pdf DetailxSch Pos'!AR33*'pdf DetailxSch Pos'!AR$124</f>
        <v>0</v>
      </c>
      <c r="AS33" s="4">
        <f>'pdf DetailxSch Pos'!AS33*'pdf DetailxSch Pos'!AS$124</f>
        <v>0</v>
      </c>
      <c r="AT33" s="4">
        <f>'pdf DetailxSch Pos'!AT33*'pdf DetailxSch Pos'!AT$125</f>
        <v>64039.408866995051</v>
      </c>
      <c r="AU33" s="4">
        <f>'pdf DetailxSch Pos'!AU33*'pdf DetailxSch Pos'!AU$125</f>
        <v>0</v>
      </c>
      <c r="AV33" s="4">
        <f>'pdf DetailxSch Pos'!AV33*'pdf DetailxSch Pos'!AV$125</f>
        <v>338513.30049261072</v>
      </c>
      <c r="AW33" s="4">
        <f>'pdf DetailxSch Pos'!AW33*'pdf DetailxSch Pos'!AW$125</f>
        <v>5468.9655172413777</v>
      </c>
      <c r="AX33" s="4">
        <f>'pdf DetailxSch Pos'!AX33*'pdf DetailxSch Pos'!AX$125</f>
        <v>0</v>
      </c>
      <c r="AY33" s="4">
        <f>'pdf DetailxSch Pos'!AY33*'pdf DetailxSch Pos'!AY$124</f>
        <v>114084.97559574516</v>
      </c>
      <c r="AZ33" s="4">
        <f>'pdf DetailxSch Pos'!AZ33*'pdf DetailxSch Pos'!AZ$124</f>
        <v>0</v>
      </c>
      <c r="BA33" s="4">
        <f>'pdf DetailxSch Pos'!BA33*'pdf DetailxSch Pos'!BA$124</f>
        <v>0</v>
      </c>
      <c r="BB33" s="4">
        <f>'pdf DetailxSch Pos'!BB33*'pdf DetailxSch Pos'!BB$124</f>
        <v>110891.27068881014</v>
      </c>
      <c r="BC33" s="4">
        <f>'pdf DetailxSch Pos'!BC33*'pdf DetailxSch Pos'!BC$124</f>
        <v>0</v>
      </c>
      <c r="BD33" s="4">
        <f>'pdf DetailxSch Pos'!BD33*'pdf DetailxSch Pos'!BD$124</f>
        <v>0</v>
      </c>
      <c r="BE33" s="4">
        <f>'pdf DetailxSch Pos'!BE33*'pdf DetailxSch Pos'!BE$124</f>
        <v>152914.74921665495</v>
      </c>
      <c r="BF33" s="4">
        <f>'pdf DetailxSch Pos'!BF33*'pdf DetailxSch Pos'!BF$125</f>
        <v>25335.960591132996</v>
      </c>
      <c r="BG33" s="4">
        <f>'pdf DetailxSch Pos'!BG33*'pdf DetailxSch Pos'!BG$125</f>
        <v>19211.822660098514</v>
      </c>
      <c r="BH33" s="4">
        <f>'pdf DetailxSch Pos'!BH33*'pdf DetailxSch Pos'!BH$125</f>
        <v>31527.093596059101</v>
      </c>
      <c r="BI33" s="4">
        <f>'pdf DetailxSch Pos'!BI33*'pdf DetailxSch Pos'!BI$125</f>
        <v>32425.615763546786</v>
      </c>
      <c r="BJ33" s="4">
        <f>'pdf DetailxSch Pos'!BJ33*'pdf DetailxSch Pos'!BJ$124</f>
        <v>221782.54137762028</v>
      </c>
      <c r="BK33" s="4">
        <f>'pdf DetailxSch Pos'!BK33*'pdf DetailxSch Pos'!BK$124</f>
        <v>0</v>
      </c>
      <c r="BL33" s="4">
        <f>'pdf DetailxSch Pos'!BL33*'pdf DetailxSch Pos'!BL$124</f>
        <v>140126.11598983698</v>
      </c>
      <c r="BM33" s="4">
        <f>'pdf DetailxSch Pos'!BM33*'pdf DetailxSch Pos'!BM$124</f>
        <v>0</v>
      </c>
      <c r="BN33" s="4">
        <f>'pdf DetailxSch Pos'!BN33*'pdf DetailxSch Pos'!BN$124</f>
        <v>0</v>
      </c>
      <c r="BO33" s="4">
        <f>'pdf DetailxSch Pos'!BO33*'pdf DetailxSch Pos'!BO$124</f>
        <v>0</v>
      </c>
      <c r="BP33" s="4">
        <f>'pdf DetailxSch Pos'!BP33*'pdf DetailxSch Pos'!BP$124</f>
        <v>0</v>
      </c>
      <c r="BQ33" s="4">
        <f>'pdf DetailxSch Pos'!BQ33*'pdf DetailxSch Pos'!BQ$124</f>
        <v>0</v>
      </c>
      <c r="BR33" s="4">
        <f>'pdf DetailxSch Pos'!BR33*'pdf DetailxSch Pos'!BR$125</f>
        <v>0</v>
      </c>
      <c r="BS33" s="4">
        <f>'pdf DetailxSch Pos'!BS33*'pdf DetailxSch Pos'!BS$125</f>
        <v>0</v>
      </c>
      <c r="BT33" s="4">
        <f>'pdf DetailxSch Pos'!BT33*'pdf DetailxSch Pos'!BT$125</f>
        <v>480878.81773398997</v>
      </c>
      <c r="BU33" s="4">
        <f>'pdf DetailxSch Pos'!BU33*'pdf DetailxSch Pos'!BU$125</f>
        <v>0</v>
      </c>
      <c r="BV33" s="4">
        <f>'pdf DetailxSch Pos'!BV33*'pdf DetailxSch Pos'!BV$124</f>
        <v>114084.97559574516</v>
      </c>
      <c r="BW33" s="4">
        <f>'pdf DetailxSch Pos'!BW33*'pdf DetailxSch Pos'!BW$125</f>
        <v>0</v>
      </c>
      <c r="BX33" s="4">
        <f>'pdf DetailxSch Pos'!BX33*'pdf DetailxSch Pos'!BX$125</f>
        <v>11007.881773399011</v>
      </c>
      <c r="BY33" s="4">
        <f>'pdf DetailxSch Pos'!BY33*'pdf DetailxSch Pos'!BY$125</f>
        <v>21810.837438423638</v>
      </c>
      <c r="BZ33" s="4">
        <f>'pdf DetailxSch Pos'!BZ33*'pdf DetailxSch Pos'!BZ$125</f>
        <v>11379.310344827583</v>
      </c>
      <c r="CA33" s="4">
        <f>'pdf DetailxSch Pos'!CA33*'pdf DetailxSch Pos'!CA$125</f>
        <v>11379.310344827583</v>
      </c>
      <c r="CB33" s="4">
        <f>'pdf DetailxSch Pos'!CB33*'pdf DetailxSch Pos'!CB$125</f>
        <v>26172.413793103438</v>
      </c>
      <c r="CC33" s="4">
        <f>'pdf DetailxSch Pos'!CC33*'pdf DetailxSch Pos'!CC$125</f>
        <v>15172.413793103444</v>
      </c>
      <c r="CD33" s="4">
        <f>'pdf DetailxSch Pos'!CD33*'pdf DetailxSch Pos'!CD$124</f>
        <v>114084.97559574516</v>
      </c>
      <c r="CE33" s="4">
        <f>'pdf DetailxSch Pos'!CE33*'pdf DetailxSch Pos'!CE$124</f>
        <v>0</v>
      </c>
      <c r="CF33" s="4">
        <f>'pdf DetailxSch Pos'!CF33*'pdf DetailxSch Pos'!CF$125</f>
        <v>0</v>
      </c>
      <c r="CG33" s="4">
        <f>'pdf DetailxSch Pos'!CG33*'pdf DetailxSch Pos'!CG$125</f>
        <v>0</v>
      </c>
      <c r="CH33" s="4">
        <f>'pdf DetailxSch Pos'!CH33*'pdf DetailxSch Pos'!CH$124</f>
        <v>0</v>
      </c>
      <c r="CI33" s="4">
        <f>'pdf DetailxSch Pos'!CI33*'pdf DetailxSch Pos'!CI$124</f>
        <v>0</v>
      </c>
      <c r="CJ33" s="4">
        <f>'pdf DetailxSch Pos'!CJ33*'pdf DetailxSch Pos'!CJ$125</f>
        <v>0</v>
      </c>
      <c r="CK33" s="4">
        <f>'pdf DetailxSch Pos'!CK33*'pdf DetailxSch Pos'!CK$125</f>
        <v>0</v>
      </c>
      <c r="CL33" s="4">
        <f>'pdf DetailxSch Pos'!CL33*'pdf DetailxSch Pos'!CL$125</f>
        <v>75862.068965517217</v>
      </c>
      <c r="CM33" s="4">
        <f>'pdf DetailxSch Pos'!CM33*'pdf DetailxSch Pos'!CM$125</f>
        <v>169109.35960591128</v>
      </c>
      <c r="CN33" s="4">
        <f>'pdf DetailxSch Pos'!CN33*'pdf DetailxSch Pos'!CN$125</f>
        <v>17419.704433497533</v>
      </c>
      <c r="CO33" s="4">
        <f>'pdf DetailxSch Pos'!CO33*'pdf DetailxSch Pos'!CO$125</f>
        <v>0</v>
      </c>
      <c r="CP33" s="4">
        <f>'pdf DetailxSch Pos'!CP33*'pdf DetailxSch Pos'!CP$125</f>
        <v>0</v>
      </c>
      <c r="CQ33" s="4">
        <f>'pdf DetailxSch Pos'!CQ33*'pdf DetailxSch Pos'!CQ$125</f>
        <v>0</v>
      </c>
      <c r="CR33" s="4">
        <f>'pdf DetailxSch Pos'!CR33*'pdf DetailxSch Pos'!CR$125</f>
        <v>31711.330049261072</v>
      </c>
      <c r="CS33" s="4">
        <f>'pdf DetailxSch Pos'!CS33*'pdf DetailxSch Pos'!CS$124</f>
        <v>0</v>
      </c>
      <c r="CT33" s="4">
        <f>'pdf DetailxSch Pos'!CT33*'pdf DetailxSch Pos'!CT$125</f>
        <v>22093.596059113293</v>
      </c>
      <c r="CU33" s="4">
        <f>'pdf DetailxSch Pos'!CU33*'pdf DetailxSch Pos'!CU$125</f>
        <v>0</v>
      </c>
      <c r="CV33" s="4">
        <f>'pdf DetailxSch Pos'!CV33*'pdf DetailxSch Pos'!CV$125</f>
        <v>0</v>
      </c>
      <c r="CW33" s="4">
        <f>'pdf DetailxSch Pos'!CW33*'pdf DetailxSch Pos'!CW$125</f>
        <v>0</v>
      </c>
      <c r="CY33" s="4">
        <f>'pdf DetailxSch Pos'!CY33*'pdf DetailxSch Pos'!CY$125</f>
        <v>0</v>
      </c>
      <c r="CZ33" s="4">
        <f>'pdf DetailxSch Pos'!CZ33*'pdf DetailxSch Pos'!CZ$125</f>
        <v>0</v>
      </c>
      <c r="DA33" s="4">
        <f>'pdf DetailxSch Pos'!DA33*'pdf DetailxSch Pos'!DA$125</f>
        <v>0</v>
      </c>
      <c r="DB33" s="4">
        <f>'pdf DetailxSch Pos'!DB33*'pdf DetailxSch Pos'!DB$125</f>
        <v>0</v>
      </c>
      <c r="DC33" s="4">
        <f>'pdf DetailxSch Pos'!DC33*'pdf DetailxSch Pos'!DC$125</f>
        <v>0</v>
      </c>
      <c r="DD33" s="4">
        <f>'pdf DetailxSch $$'!DE33</f>
        <v>343</v>
      </c>
      <c r="DE33" s="4">
        <f t="shared" si="0"/>
        <v>12358658.887542075</v>
      </c>
      <c r="DF33" s="4">
        <f t="shared" si="1"/>
        <v>12359001.887542075</v>
      </c>
      <c r="DG33" s="4">
        <f>'pdf DetailxSch $$'!DG33</f>
        <v>12618870</v>
      </c>
      <c r="DH33" s="4">
        <f t="shared" si="2"/>
        <v>259868.11245792545</v>
      </c>
      <c r="DI33" s="44">
        <f t="shared" si="3"/>
        <v>-2.1026626164680304E-2</v>
      </c>
    </row>
    <row r="34" spans="1:113" x14ac:dyDescent="0.2">
      <c r="A34" s="7">
        <v>232</v>
      </c>
      <c r="B34" t="s">
        <v>46</v>
      </c>
      <c r="C34" t="s">
        <v>351</v>
      </c>
      <c r="D34">
        <v>3</v>
      </c>
      <c r="E34" s="10">
        <v>444</v>
      </c>
      <c r="F34" s="9">
        <v>5.1999999999999998E-2</v>
      </c>
      <c r="G34">
        <v>23</v>
      </c>
      <c r="H34" s="4">
        <f>'pdf DetailxSch Pos'!H34*'pdf DetailxSch Pos'!H$124</f>
        <v>191050.75104188372</v>
      </c>
      <c r="I34" s="4">
        <f>'pdf DetailxSch Pos'!I34*'pdf DetailxSch Pos'!I$124</f>
        <v>110891.27068881014</v>
      </c>
      <c r="J34" s="4">
        <f>'pdf DetailxSch Pos'!J34*'pdf DetailxSch Pos'!J$124</f>
        <v>168206.22413832045</v>
      </c>
      <c r="K34" s="4">
        <f>'pdf DetailxSch Pos'!K34*'pdf DetailxSch Pos'!K$124</f>
        <v>0</v>
      </c>
      <c r="L34" s="4">
        <f>'pdf DetailxSch Pos'!L34*'pdf DetailxSch Pos'!L$124</f>
        <v>0</v>
      </c>
      <c r="M34" s="4">
        <f>'pdf DetailxSch Pos'!M34*'pdf DetailxSch Pos'!M$124</f>
        <v>89505.059196611037</v>
      </c>
      <c r="N34" s="4">
        <f>'pdf DetailxSch Pos'!N34*'pdf DetailxSch Pos'!N$124</f>
        <v>59866.796146808359</v>
      </c>
      <c r="O34" s="4">
        <f>'pdf DetailxSch Pos'!O34*'pdf DetailxSch Pos'!O$124</f>
        <v>49314.313266129648</v>
      </c>
      <c r="P34" s="4">
        <f>'pdf DetailxSch Pos'!P34*'pdf DetailxSch Pos'!P$124</f>
        <v>0</v>
      </c>
      <c r="Q34" s="4">
        <f>'pdf DetailxSch Pos'!Q34*'pdf DetailxSch Pos'!Q$124</f>
        <v>0</v>
      </c>
      <c r="R34" s="4">
        <f>'pdf DetailxSch Pos'!R34*'pdf DetailxSch Pos'!R$124</f>
        <v>0</v>
      </c>
      <c r="S34" s="4">
        <f>'pdf DetailxSch Pos'!S34*'pdf DetailxSch Pos'!S$124</f>
        <v>77625.750694703253</v>
      </c>
      <c r="T34" s="4">
        <f>'pdf DetailxSch Pos'!T34*'pdf DetailxSch Pos'!T$124</f>
        <v>60676.224767295193</v>
      </c>
      <c r="U34" s="4">
        <f>'pdf DetailxSch Pos'!U34*'pdf DetailxSch Pos'!U$124</f>
        <v>99432.634749854755</v>
      </c>
      <c r="V34" s="4">
        <f>'pdf DetailxSch Pos'!V34*'pdf DetailxSch Pos'!V$124</f>
        <v>110891.27068881014</v>
      </c>
      <c r="W34" s="4">
        <f>'pdf DetailxSch Pos'!W34*'pdf DetailxSch Pos'!W$124</f>
        <v>499010.71809964563</v>
      </c>
      <c r="X34" s="4">
        <f>'pdf DetailxSch Pos'!X34*'pdf DetailxSch Pos'!X$124</f>
        <v>0</v>
      </c>
      <c r="Y34" s="4">
        <f>'pdf DetailxSch Pos'!Y34*'pdf DetailxSch Pos'!Y$124</f>
        <v>0</v>
      </c>
      <c r="Z34" s="4">
        <f>'pdf DetailxSch Pos'!Z34*'pdf DetailxSch Pos'!Z$124</f>
        <v>0</v>
      </c>
      <c r="AA34" s="4">
        <f>'pdf DetailxSch Pos'!AA34*'pdf DetailxSch Pos'!AA$124</f>
        <v>221782.54137762028</v>
      </c>
      <c r="AB34" s="4">
        <f>'pdf DetailxSch Pos'!AB34*'pdf DetailxSch Pos'!AB$124</f>
        <v>66822.315389129435</v>
      </c>
      <c r="AC34" s="4">
        <f>'pdf DetailxSch Pos'!AC34*'pdf DetailxSch Pos'!AC$124</f>
        <v>100233.47308369415</v>
      </c>
      <c r="AD34" s="4">
        <f>'pdf DetailxSch Pos'!AD34*'pdf DetailxSch Pos'!AD$124</f>
        <v>2106934.1430873927</v>
      </c>
      <c r="AE34" s="4">
        <f>'pdf DetailxSch Pos'!AE34*'pdf DetailxSch Pos'!AE$124</f>
        <v>0</v>
      </c>
      <c r="AF34" s="4">
        <f>'pdf DetailxSch Pos'!AF34*'pdf DetailxSch Pos'!AF$124</f>
        <v>110891.27068881014</v>
      </c>
      <c r="AG34" s="4">
        <f>'pdf DetailxSch Pos'!AG34*'pdf DetailxSch Pos'!AG$124</f>
        <v>110891.27068881014</v>
      </c>
      <c r="AH34" s="4">
        <f>'pdf DetailxSch Pos'!AH34*'pdf DetailxSch Pos'!AH$124</f>
        <v>443565.08275524055</v>
      </c>
      <c r="AI34" s="4">
        <f>'pdf DetailxSch Pos'!AI34*'pdf DetailxSch Pos'!AI$124</f>
        <v>33411.157694564718</v>
      </c>
      <c r="AJ34" s="4">
        <f>'pdf DetailxSch Pos'!AJ34*'pdf DetailxSch Pos'!AJ$124</f>
        <v>0</v>
      </c>
      <c r="AK34" s="4">
        <f>'pdf DetailxSch Pos'!AK34*'pdf DetailxSch Pos'!AK$124</f>
        <v>0</v>
      </c>
      <c r="AL34" s="4">
        <f>'pdf DetailxSch Pos'!AL34*'pdf DetailxSch Pos'!AL$124</f>
        <v>332673.8120664304</v>
      </c>
      <c r="AM34" s="4">
        <f>'pdf DetailxSch Pos'!AM34*'pdf DetailxSch Pos'!AM$124</f>
        <v>0</v>
      </c>
      <c r="AN34" s="4">
        <f>'pdf DetailxSch Pos'!AN34*'pdf DetailxSch Pos'!AN$124</f>
        <v>0</v>
      </c>
      <c r="AO34" s="4">
        <f>'pdf DetailxSch Pos'!AO34*'pdf DetailxSch Pos'!AO$124</f>
        <v>0</v>
      </c>
      <c r="AP34" s="4">
        <f>'pdf DetailxSch Pos'!AP34*'pdf DetailxSch Pos'!AP$124</f>
        <v>0</v>
      </c>
      <c r="AQ34" s="4">
        <f>'pdf DetailxSch Pos'!AQ34*'pdf DetailxSch Pos'!AQ$124</f>
        <v>0</v>
      </c>
      <c r="AR34" s="4">
        <f>'pdf DetailxSch Pos'!AR34*'pdf DetailxSch Pos'!AR$124</f>
        <v>0</v>
      </c>
      <c r="AS34" s="4">
        <f>'pdf DetailxSch Pos'!AS34*'pdf DetailxSch Pos'!AS$124</f>
        <v>0</v>
      </c>
      <c r="AT34" s="4">
        <f>'pdf DetailxSch Pos'!AT34*'pdf DetailxSch Pos'!AT$125</f>
        <v>0</v>
      </c>
      <c r="AU34" s="4">
        <f>'pdf DetailxSch Pos'!AU34*'pdf DetailxSch Pos'!AU$125</f>
        <v>0</v>
      </c>
      <c r="AV34" s="4">
        <f>'pdf DetailxSch Pos'!AV34*'pdf DetailxSch Pos'!AV$125</f>
        <v>0</v>
      </c>
      <c r="AW34" s="4">
        <f>'pdf DetailxSch Pos'!AW34*'pdf DetailxSch Pos'!AW$125</f>
        <v>0</v>
      </c>
      <c r="AX34" s="4">
        <f>'pdf DetailxSch Pos'!AX34*'pdf DetailxSch Pos'!AX$125</f>
        <v>10935.960591133002</v>
      </c>
      <c r="AY34" s="4">
        <f>'pdf DetailxSch Pos'!AY34*'pdf DetailxSch Pos'!AY$124</f>
        <v>0</v>
      </c>
      <c r="AZ34" s="4">
        <f>'pdf DetailxSch Pos'!AZ34*'pdf DetailxSch Pos'!AZ$124</f>
        <v>0</v>
      </c>
      <c r="BA34" s="4">
        <f>'pdf DetailxSch Pos'!BA34*'pdf DetailxSch Pos'!BA$124</f>
        <v>0</v>
      </c>
      <c r="BB34" s="4">
        <f>'pdf DetailxSch Pos'!BB34*'pdf DetailxSch Pos'!BB$124</f>
        <v>0</v>
      </c>
      <c r="BC34" s="4">
        <f>'pdf DetailxSch Pos'!BC34*'pdf DetailxSch Pos'!BC$124</f>
        <v>0</v>
      </c>
      <c r="BD34" s="4">
        <f>'pdf DetailxSch Pos'!BD34*'pdf DetailxSch Pos'!BD$124</f>
        <v>0</v>
      </c>
      <c r="BE34" s="4">
        <f>'pdf DetailxSch Pos'!BE34*'pdf DetailxSch Pos'!BE$124</f>
        <v>0</v>
      </c>
      <c r="BF34" s="4">
        <f>'pdf DetailxSch Pos'!BF34*'pdf DetailxSch Pos'!BF$125</f>
        <v>0</v>
      </c>
      <c r="BG34" s="4">
        <f>'pdf DetailxSch Pos'!BG34*'pdf DetailxSch Pos'!BG$125</f>
        <v>0</v>
      </c>
      <c r="BH34" s="4">
        <f>'pdf DetailxSch Pos'!BH34*'pdf DetailxSch Pos'!BH$125</f>
        <v>0</v>
      </c>
      <c r="BI34" s="4">
        <f>'pdf DetailxSch Pos'!BI34*'pdf DetailxSch Pos'!BI$125</f>
        <v>0</v>
      </c>
      <c r="BJ34" s="4">
        <f>'pdf DetailxSch Pos'!BJ34*'pdf DetailxSch Pos'!BJ$124</f>
        <v>0</v>
      </c>
      <c r="BK34" s="4">
        <f>'pdf DetailxSch Pos'!BK34*'pdf DetailxSch Pos'!BK$124</f>
        <v>0</v>
      </c>
      <c r="BL34" s="4">
        <f>'pdf DetailxSch Pos'!BL34*'pdf DetailxSch Pos'!BL$124</f>
        <v>0</v>
      </c>
      <c r="BM34" s="4">
        <f>'pdf DetailxSch Pos'!BM34*'pdf DetailxSch Pos'!BM$124</f>
        <v>0</v>
      </c>
      <c r="BN34" s="4">
        <f>'pdf DetailxSch Pos'!BN34*'pdf DetailxSch Pos'!BN$124</f>
        <v>0</v>
      </c>
      <c r="BO34" s="4">
        <f>'pdf DetailxSch Pos'!BO34*'pdf DetailxSch Pos'!BO$124</f>
        <v>0</v>
      </c>
      <c r="BP34" s="4">
        <f>'pdf DetailxSch Pos'!BP34*'pdf DetailxSch Pos'!BP$124</f>
        <v>0</v>
      </c>
      <c r="BQ34" s="4">
        <f>'pdf DetailxSch Pos'!BQ34*'pdf DetailxSch Pos'!BQ$124</f>
        <v>0</v>
      </c>
      <c r="BR34" s="4">
        <f>'pdf DetailxSch Pos'!BR34*'pdf DetailxSch Pos'!BR$125</f>
        <v>0</v>
      </c>
      <c r="BS34" s="4">
        <f>'pdf DetailxSch Pos'!BS34*'pdf DetailxSch Pos'!BS$125</f>
        <v>0</v>
      </c>
      <c r="BT34" s="4">
        <f>'pdf DetailxSch Pos'!BT34*'pdf DetailxSch Pos'!BT$125</f>
        <v>165285.71428571423</v>
      </c>
      <c r="BU34" s="4">
        <f>'pdf DetailxSch Pos'!BU34*'pdf DetailxSch Pos'!BU$125</f>
        <v>0</v>
      </c>
      <c r="BV34" s="4">
        <f>'pdf DetailxSch Pos'!BV34*'pdf DetailxSch Pos'!BV$124</f>
        <v>0</v>
      </c>
      <c r="BW34" s="4">
        <f>'pdf DetailxSch Pos'!BW34*'pdf DetailxSch Pos'!BW$125</f>
        <v>0</v>
      </c>
      <c r="BX34" s="4">
        <f>'pdf DetailxSch Pos'!BX34*'pdf DetailxSch Pos'!BX$125</f>
        <v>0</v>
      </c>
      <c r="BY34" s="4">
        <f>'pdf DetailxSch Pos'!BY34*'pdf DetailxSch Pos'!BY$125</f>
        <v>2515.2709359605901</v>
      </c>
      <c r="BZ34" s="4">
        <f>'pdf DetailxSch Pos'!BZ34*'pdf DetailxSch Pos'!BZ$125</f>
        <v>2187.1921182266001</v>
      </c>
      <c r="CA34" s="4">
        <f>'pdf DetailxSch Pos'!CA34*'pdf DetailxSch Pos'!CA$125</f>
        <v>2187.1921182266001</v>
      </c>
      <c r="CB34" s="4">
        <f>'pdf DetailxSch Pos'!CB34*'pdf DetailxSch Pos'!CB$125</f>
        <v>2515.2709359605901</v>
      </c>
      <c r="CC34" s="4">
        <f>'pdf DetailxSch Pos'!CC34*'pdf DetailxSch Pos'!CC$125</f>
        <v>8748.7684729064003</v>
      </c>
      <c r="CD34" s="4">
        <f>'pdf DetailxSch Pos'!CD34*'pdf DetailxSch Pos'!CD$124</f>
        <v>0</v>
      </c>
      <c r="CE34" s="4">
        <f>'pdf DetailxSch Pos'!CE34*'pdf DetailxSch Pos'!CE$124</f>
        <v>0</v>
      </c>
      <c r="CF34" s="4">
        <f>'pdf DetailxSch Pos'!CF34*'pdf DetailxSch Pos'!CF$125</f>
        <v>0</v>
      </c>
      <c r="CG34" s="4">
        <f>'pdf DetailxSch Pos'!CG34*'pdf DetailxSch Pos'!CG$125</f>
        <v>0</v>
      </c>
      <c r="CH34" s="4">
        <f>'pdf DetailxSch Pos'!CH34*'pdf DetailxSch Pos'!CH$124</f>
        <v>0</v>
      </c>
      <c r="CI34" s="4">
        <f>'pdf DetailxSch Pos'!CI34*'pdf DetailxSch Pos'!CI$124</f>
        <v>0</v>
      </c>
      <c r="CJ34" s="4">
        <f>'pdf DetailxSch Pos'!CJ34*'pdf DetailxSch Pos'!CJ$125</f>
        <v>0</v>
      </c>
      <c r="CK34" s="4">
        <f>'pdf DetailxSch Pos'!CK34*'pdf DetailxSch Pos'!CK$125</f>
        <v>0</v>
      </c>
      <c r="CL34" s="4">
        <f>'pdf DetailxSch Pos'!CL34*'pdf DetailxSch Pos'!CL$125</f>
        <v>43743.842364532007</v>
      </c>
      <c r="CM34" s="4">
        <f>'pdf DetailxSch Pos'!CM34*'pdf DetailxSch Pos'!CM$125</f>
        <v>81772.41379310342</v>
      </c>
      <c r="CN34" s="4">
        <f>'pdf DetailxSch Pos'!CN34*'pdf DetailxSch Pos'!CN$125</f>
        <v>5047.2906403940869</v>
      </c>
      <c r="CO34" s="4">
        <f>'pdf DetailxSch Pos'!CO34*'pdf DetailxSch Pos'!CO$125</f>
        <v>0</v>
      </c>
      <c r="CP34" s="4">
        <f>'pdf DetailxSch Pos'!CP34*'pdf DetailxSch Pos'!CP$125</f>
        <v>0</v>
      </c>
      <c r="CQ34" s="4">
        <f>'pdf DetailxSch Pos'!CQ34*'pdf DetailxSch Pos'!CQ$125</f>
        <v>0</v>
      </c>
      <c r="CR34" s="4">
        <f>'pdf DetailxSch Pos'!CR34*'pdf DetailxSch Pos'!CR$125</f>
        <v>0</v>
      </c>
      <c r="CS34" s="4">
        <f>'pdf DetailxSch Pos'!CS34*'pdf DetailxSch Pos'!CS$124</f>
        <v>0</v>
      </c>
      <c r="CT34" s="4">
        <f>'pdf DetailxSch Pos'!CT34*'pdf DetailxSch Pos'!CT$125</f>
        <v>3103.4482758620679</v>
      </c>
      <c r="CU34" s="4">
        <f>'pdf DetailxSch Pos'!CU34*'pdf DetailxSch Pos'!CU$125</f>
        <v>0</v>
      </c>
      <c r="CV34" s="4">
        <f>'pdf DetailxSch Pos'!CV34*'pdf DetailxSch Pos'!CV$125</f>
        <v>0</v>
      </c>
      <c r="CW34" s="4">
        <f>'pdf DetailxSch Pos'!CW34*'pdf DetailxSch Pos'!CW$125</f>
        <v>0</v>
      </c>
      <c r="CY34" s="4">
        <f>'pdf DetailxSch Pos'!CY34*'pdf DetailxSch Pos'!CY$125</f>
        <v>0</v>
      </c>
      <c r="CZ34" s="4">
        <f>'pdf DetailxSch Pos'!CZ34*'pdf DetailxSch Pos'!CZ$125</f>
        <v>0</v>
      </c>
      <c r="DA34" s="4">
        <f>'pdf DetailxSch Pos'!DA34*'pdf DetailxSch Pos'!DA$125</f>
        <v>0</v>
      </c>
      <c r="DB34" s="4">
        <f>'pdf DetailxSch Pos'!DB34*'pdf DetailxSch Pos'!DB$125</f>
        <v>0</v>
      </c>
      <c r="DC34" s="4">
        <f>'pdf DetailxSch Pos'!DC34*'pdf DetailxSch Pos'!DC$125</f>
        <v>0</v>
      </c>
      <c r="DD34" s="4">
        <f>'pdf DetailxSch $$'!DE34</f>
        <v>8</v>
      </c>
      <c r="DE34" s="4">
        <f t="shared" si="0"/>
        <v>5371718.4448425854</v>
      </c>
      <c r="DF34" s="4">
        <f t="shared" si="1"/>
        <v>5371726.4448425854</v>
      </c>
      <c r="DG34" s="4">
        <f>'pdf DetailxSch $$'!DG34</f>
        <v>5488152</v>
      </c>
      <c r="DH34" s="4">
        <f t="shared" si="2"/>
        <v>116425.55515741464</v>
      </c>
      <c r="DI34" s="44">
        <f t="shared" si="3"/>
        <v>-2.1673768452821207E-2</v>
      </c>
    </row>
    <row r="35" spans="1:113" x14ac:dyDescent="0.2">
      <c r="A35" s="7">
        <v>407</v>
      </c>
      <c r="B35" t="s">
        <v>47</v>
      </c>
      <c r="C35" t="s">
        <v>355</v>
      </c>
      <c r="D35">
        <v>6</v>
      </c>
      <c r="E35" s="10">
        <v>278</v>
      </c>
      <c r="F35" s="9">
        <v>0.59</v>
      </c>
      <c r="G35">
        <v>164</v>
      </c>
      <c r="H35" s="4">
        <f>'pdf DetailxSch Pos'!H35*'pdf DetailxSch Pos'!H$124</f>
        <v>191050.75104188372</v>
      </c>
      <c r="I35" s="4">
        <f>'pdf DetailxSch Pos'!I35*'pdf DetailxSch Pos'!I$124</f>
        <v>110891.27068881014</v>
      </c>
      <c r="J35" s="4">
        <f>'pdf DetailxSch Pos'!J35*'pdf DetailxSch Pos'!J$124</f>
        <v>137623.27429498945</v>
      </c>
      <c r="K35" s="4">
        <f>'pdf DetailxSch Pos'!K35*'pdf DetailxSch Pos'!K$124</f>
        <v>110891.27068881014</v>
      </c>
      <c r="L35" s="4">
        <f>'pdf DetailxSch Pos'!L35*'pdf DetailxSch Pos'!L$124</f>
        <v>0</v>
      </c>
      <c r="M35" s="4">
        <f>'pdf DetailxSch Pos'!M35*'pdf DetailxSch Pos'!M$124</f>
        <v>44752.529598305518</v>
      </c>
      <c r="N35" s="4">
        <f>'pdf DetailxSch Pos'!N35*'pdf DetailxSch Pos'!N$124</f>
        <v>59866.796146808359</v>
      </c>
      <c r="O35" s="4">
        <f>'pdf DetailxSch Pos'!O35*'pdf DetailxSch Pos'!O$124</f>
        <v>0</v>
      </c>
      <c r="P35" s="4">
        <f>'pdf DetailxSch Pos'!P35*'pdf DetailxSch Pos'!P$124</f>
        <v>0</v>
      </c>
      <c r="Q35" s="4">
        <f>'pdf DetailxSch Pos'!Q35*'pdf DetailxSch Pos'!Q$124</f>
        <v>0</v>
      </c>
      <c r="R35" s="4">
        <f>'pdf DetailxSch Pos'!R35*'pdf DetailxSch Pos'!R$124</f>
        <v>0</v>
      </c>
      <c r="S35" s="4">
        <f>'pdf DetailxSch Pos'!S35*'pdf DetailxSch Pos'!S$124</f>
        <v>77625.750694703253</v>
      </c>
      <c r="T35" s="4">
        <f>'pdf DetailxSch Pos'!T35*'pdf DetailxSch Pos'!T$124</f>
        <v>60676.224767295193</v>
      </c>
      <c r="U35" s="4">
        <f>'pdf DetailxSch Pos'!U35*'pdf DetailxSch Pos'!U$124</f>
        <v>149148.95212478214</v>
      </c>
      <c r="V35" s="4">
        <f>'pdf DetailxSch Pos'!V35*'pdf DetailxSch Pos'!V$124</f>
        <v>55445.635344405069</v>
      </c>
      <c r="W35" s="4">
        <f>'pdf DetailxSch Pos'!W35*'pdf DetailxSch Pos'!W$124</f>
        <v>0</v>
      </c>
      <c r="X35" s="4">
        <f>'pdf DetailxSch Pos'!X35*'pdf DetailxSch Pos'!X$124</f>
        <v>0</v>
      </c>
      <c r="Y35" s="4">
        <f>'pdf DetailxSch Pos'!Y35*'pdf DetailxSch Pos'!Y$124</f>
        <v>0</v>
      </c>
      <c r="Z35" s="4">
        <f>'pdf DetailxSch Pos'!Z35*'pdf DetailxSch Pos'!Z$124</f>
        <v>0</v>
      </c>
      <c r="AA35" s="4">
        <f>'pdf DetailxSch Pos'!AA35*'pdf DetailxSch Pos'!AA$124</f>
        <v>0</v>
      </c>
      <c r="AB35" s="4">
        <f>'pdf DetailxSch Pos'!AB35*'pdf DetailxSch Pos'!AB$124</f>
        <v>0</v>
      </c>
      <c r="AC35" s="4">
        <f>'pdf DetailxSch Pos'!AC35*'pdf DetailxSch Pos'!AC$124</f>
        <v>0</v>
      </c>
      <c r="AD35" s="4">
        <f>'pdf DetailxSch Pos'!AD35*'pdf DetailxSch Pos'!AD$124</f>
        <v>1397230.0106790077</v>
      </c>
      <c r="AE35" s="4">
        <f>'pdf DetailxSch Pos'!AE35*'pdf DetailxSch Pos'!AE$124</f>
        <v>0</v>
      </c>
      <c r="AF35" s="4">
        <f>'pdf DetailxSch Pos'!AF35*'pdf DetailxSch Pos'!AF$124</f>
        <v>110891.27068881014</v>
      </c>
      <c r="AG35" s="4">
        <f>'pdf DetailxSch Pos'!AG35*'pdf DetailxSch Pos'!AG$124</f>
        <v>110891.27068881014</v>
      </c>
      <c r="AH35" s="4">
        <f>'pdf DetailxSch Pos'!AH35*'pdf DetailxSch Pos'!AH$124</f>
        <v>1108912.7068881013</v>
      </c>
      <c r="AI35" s="4">
        <f>'pdf DetailxSch Pos'!AI35*'pdf DetailxSch Pos'!AI$124</f>
        <v>200466.94616738829</v>
      </c>
      <c r="AJ35" s="4">
        <f>'pdf DetailxSch Pos'!AJ35*'pdf DetailxSch Pos'!AJ$124</f>
        <v>0</v>
      </c>
      <c r="AK35" s="4">
        <f>'pdf DetailxSch Pos'!AK35*'pdf DetailxSch Pos'!AK$124</f>
        <v>0</v>
      </c>
      <c r="AL35" s="4">
        <f>'pdf DetailxSch Pos'!AL35*'pdf DetailxSch Pos'!AL$124</f>
        <v>0</v>
      </c>
      <c r="AM35" s="4">
        <f>'pdf DetailxSch Pos'!AM35*'pdf DetailxSch Pos'!AM$124</f>
        <v>15524.777896433421</v>
      </c>
      <c r="AN35" s="4">
        <f>'pdf DetailxSch Pos'!AN35*'pdf DetailxSch Pos'!AN$124</f>
        <v>0</v>
      </c>
      <c r="AO35" s="4">
        <f>'pdf DetailxSch Pos'!AO35*'pdf DetailxSch Pos'!AO$124</f>
        <v>0</v>
      </c>
      <c r="AP35" s="4">
        <f>'pdf DetailxSch Pos'!AP35*'pdf DetailxSch Pos'!AP$124</f>
        <v>0</v>
      </c>
      <c r="AQ35" s="4">
        <f>'pdf DetailxSch Pos'!AQ35*'pdf DetailxSch Pos'!AQ$124</f>
        <v>0</v>
      </c>
      <c r="AR35" s="4">
        <f>'pdf DetailxSch Pos'!AR35*'pdf DetailxSch Pos'!AR$124</f>
        <v>0</v>
      </c>
      <c r="AS35" s="4">
        <f>'pdf DetailxSch Pos'!AS35*'pdf DetailxSch Pos'!AS$124</f>
        <v>0</v>
      </c>
      <c r="AT35" s="4">
        <f>'pdf DetailxSch Pos'!AT35*'pdf DetailxSch Pos'!AT$125</f>
        <v>0</v>
      </c>
      <c r="AU35" s="4">
        <f>'pdf DetailxSch Pos'!AU35*'pdf DetailxSch Pos'!AU$125</f>
        <v>0</v>
      </c>
      <c r="AV35" s="4">
        <f>'pdf DetailxSch Pos'!AV35*'pdf DetailxSch Pos'!AV$125</f>
        <v>122217.73399014774</v>
      </c>
      <c r="AW35" s="4">
        <f>'pdf DetailxSch Pos'!AW35*'pdf DetailxSch Pos'!AW$125</f>
        <v>1974.3842364532013</v>
      </c>
      <c r="AX35" s="4">
        <f>'pdf DetailxSch Pos'!AX35*'pdf DetailxSch Pos'!AX$125</f>
        <v>0</v>
      </c>
      <c r="AY35" s="4">
        <f>'pdf DetailxSch Pos'!AY35*'pdf DetailxSch Pos'!AY$124</f>
        <v>114084.97559574516</v>
      </c>
      <c r="AZ35" s="4">
        <f>'pdf DetailxSch Pos'!AZ35*'pdf DetailxSch Pos'!AZ$124</f>
        <v>0</v>
      </c>
      <c r="BA35" s="4">
        <f>'pdf DetailxSch Pos'!BA35*'pdf DetailxSch Pos'!BA$124</f>
        <v>152914.74921665495</v>
      </c>
      <c r="BB35" s="4">
        <f>'pdf DetailxSch Pos'!BB35*'pdf DetailxSch Pos'!BB$124</f>
        <v>0</v>
      </c>
      <c r="BC35" s="4">
        <f>'pdf DetailxSch Pos'!BC35*'pdf DetailxSch Pos'!BC$124</f>
        <v>0</v>
      </c>
      <c r="BD35" s="4">
        <f>'pdf DetailxSch Pos'!BD35*'pdf DetailxSch Pos'!BD$124</f>
        <v>0</v>
      </c>
      <c r="BE35" s="4">
        <f>'pdf DetailxSch Pos'!BE35*'pdf DetailxSch Pos'!BE$124</f>
        <v>0</v>
      </c>
      <c r="BF35" s="4">
        <f>'pdf DetailxSch Pos'!BF35*'pdf DetailxSch Pos'!BF$125</f>
        <v>0</v>
      </c>
      <c r="BG35" s="4">
        <f>'pdf DetailxSch Pos'!BG35*'pdf DetailxSch Pos'!BG$125</f>
        <v>0</v>
      </c>
      <c r="BH35" s="4">
        <f>'pdf DetailxSch Pos'!BH35*'pdf DetailxSch Pos'!BH$125</f>
        <v>0</v>
      </c>
      <c r="BI35" s="4">
        <f>'pdf DetailxSch Pos'!BI35*'pdf DetailxSch Pos'!BI$125</f>
        <v>0</v>
      </c>
      <c r="BJ35" s="4">
        <f>'pdf DetailxSch Pos'!BJ35*'pdf DetailxSch Pos'!BJ$124</f>
        <v>0</v>
      </c>
      <c r="BK35" s="4">
        <f>'pdf DetailxSch Pos'!BK35*'pdf DetailxSch Pos'!BK$124</f>
        <v>0</v>
      </c>
      <c r="BL35" s="4">
        <f>'pdf DetailxSch Pos'!BL35*'pdf DetailxSch Pos'!BL$124</f>
        <v>0</v>
      </c>
      <c r="BM35" s="4">
        <f>'pdf DetailxSch Pos'!BM35*'pdf DetailxSch Pos'!BM$124</f>
        <v>0</v>
      </c>
      <c r="BN35" s="4">
        <f>'pdf DetailxSch Pos'!BN35*'pdf DetailxSch Pos'!BN$124</f>
        <v>0</v>
      </c>
      <c r="BO35" s="4">
        <f>'pdf DetailxSch Pos'!BO35*'pdf DetailxSch Pos'!BO$124</f>
        <v>0</v>
      </c>
      <c r="BP35" s="4">
        <f>'pdf DetailxSch Pos'!BP35*'pdf DetailxSch Pos'!BP$124</f>
        <v>221782.54137762028</v>
      </c>
      <c r="BQ35" s="4">
        <f>'pdf DetailxSch Pos'!BQ35*'pdf DetailxSch Pos'!BQ$124</f>
        <v>110891.27068881014</v>
      </c>
      <c r="BR35" s="4">
        <f>'pdf DetailxSch Pos'!BR35*'pdf DetailxSch Pos'!BR$125</f>
        <v>22660.098522167482</v>
      </c>
      <c r="BS35" s="4">
        <f>'pdf DetailxSch Pos'!BS35*'pdf DetailxSch Pos'!BS$125</f>
        <v>0</v>
      </c>
      <c r="BT35" s="4">
        <f>'pdf DetailxSch Pos'!BT35*'pdf DetailxSch Pos'!BT$125</f>
        <v>295534.97536945803</v>
      </c>
      <c r="BU35" s="4">
        <f>'pdf DetailxSch Pos'!BU35*'pdf DetailxSch Pos'!BU$125</f>
        <v>98522.167487684696</v>
      </c>
      <c r="BV35" s="4">
        <f>'pdf DetailxSch Pos'!BV35*'pdf DetailxSch Pos'!BV$124</f>
        <v>0</v>
      </c>
      <c r="BW35" s="4">
        <f>'pdf DetailxSch Pos'!BW35*'pdf DetailxSch Pos'!BW$125</f>
        <v>0</v>
      </c>
      <c r="BX35" s="4">
        <f>'pdf DetailxSch Pos'!BX35*'pdf DetailxSch Pos'!BX$125</f>
        <v>3233.4975369458116</v>
      </c>
      <c r="BY35" s="4">
        <f>'pdf DetailxSch Pos'!BY35*'pdf DetailxSch Pos'!BY$125</f>
        <v>2520.1970443349746</v>
      </c>
      <c r="BZ35" s="4">
        <f>'pdf DetailxSch Pos'!BZ35*'pdf DetailxSch Pos'!BZ$125</f>
        <v>2738.9162561576345</v>
      </c>
      <c r="CA35" s="4">
        <f>'pdf DetailxSch Pos'!CA35*'pdf DetailxSch Pos'!CA$125</f>
        <v>2738.9162561576345</v>
      </c>
      <c r="CB35" s="4">
        <f>'pdf DetailxSch Pos'!CB35*'pdf DetailxSch Pos'!CB$125</f>
        <v>3149.7536945812799</v>
      </c>
      <c r="CC35" s="4">
        <f>'pdf DetailxSch Pos'!CC35*'pdf DetailxSch Pos'!CC$125</f>
        <v>5477.832512315269</v>
      </c>
      <c r="CD35" s="4">
        <f>'pdf DetailxSch Pos'!CD35*'pdf DetailxSch Pos'!CD$124</f>
        <v>0</v>
      </c>
      <c r="CE35" s="4">
        <f>'pdf DetailxSch Pos'!CE35*'pdf DetailxSch Pos'!CE$124</f>
        <v>0</v>
      </c>
      <c r="CF35" s="4">
        <f>'pdf DetailxSch Pos'!CF35*'pdf DetailxSch Pos'!CF$125</f>
        <v>0</v>
      </c>
      <c r="CG35" s="4">
        <f>'pdf DetailxSch Pos'!CG35*'pdf DetailxSch Pos'!CG$125</f>
        <v>0</v>
      </c>
      <c r="CH35" s="4">
        <f>'pdf DetailxSch Pos'!CH35*'pdf DetailxSch Pos'!CH$124</f>
        <v>0</v>
      </c>
      <c r="CI35" s="4">
        <f>'pdf DetailxSch Pos'!CI35*'pdf DetailxSch Pos'!CI$124</f>
        <v>0</v>
      </c>
      <c r="CJ35" s="4">
        <f>'pdf DetailxSch Pos'!CJ35*'pdf DetailxSch Pos'!CJ$125</f>
        <v>0</v>
      </c>
      <c r="CK35" s="4">
        <f>'pdf DetailxSch Pos'!CK35*'pdf DetailxSch Pos'!CK$125</f>
        <v>0</v>
      </c>
      <c r="CL35" s="4">
        <f>'pdf DetailxSch Pos'!CL35*'pdf DetailxSch Pos'!CL$125</f>
        <v>27389.162561576344</v>
      </c>
      <c r="CM35" s="4">
        <f>'pdf DetailxSch Pos'!CM35*'pdf DetailxSch Pos'!CM$125</f>
        <v>75215.763546798</v>
      </c>
      <c r="CN35" s="4">
        <f>'pdf DetailxSch Pos'!CN35*'pdf DetailxSch Pos'!CN$125</f>
        <v>7960.5911330049239</v>
      </c>
      <c r="CO35" s="4">
        <f>'pdf DetailxSch Pos'!CO35*'pdf DetailxSch Pos'!CO$125</f>
        <v>0</v>
      </c>
      <c r="CP35" s="4">
        <f>'pdf DetailxSch Pos'!CP35*'pdf DetailxSch Pos'!CP$125</f>
        <v>0</v>
      </c>
      <c r="CQ35" s="4">
        <f>'pdf DetailxSch Pos'!CQ35*'pdf DetailxSch Pos'!CQ$125</f>
        <v>0</v>
      </c>
      <c r="CR35" s="4">
        <f>'pdf DetailxSch Pos'!CR35*'pdf DetailxSch Pos'!CR$125</f>
        <v>23041.379310344819</v>
      </c>
      <c r="CS35" s="4">
        <f>'pdf DetailxSch Pos'!CS35*'pdf DetailxSch Pos'!CS$124</f>
        <v>0</v>
      </c>
      <c r="CT35" s="4">
        <f>'pdf DetailxSch Pos'!CT35*'pdf DetailxSch Pos'!CT$125</f>
        <v>38423.645320197029</v>
      </c>
      <c r="CU35" s="4">
        <f>'pdf DetailxSch Pos'!CU35*'pdf DetailxSch Pos'!CU$125</f>
        <v>0</v>
      </c>
      <c r="CV35" s="4">
        <f>'pdf DetailxSch Pos'!CV35*'pdf DetailxSch Pos'!CV$125</f>
        <v>0</v>
      </c>
      <c r="CW35" s="4">
        <f>'pdf DetailxSch Pos'!CW35*'pdf DetailxSch Pos'!CW$125</f>
        <v>0</v>
      </c>
      <c r="CY35" s="4">
        <f>'pdf DetailxSch Pos'!CY35*'pdf DetailxSch Pos'!CY$125</f>
        <v>0</v>
      </c>
      <c r="CZ35" s="4">
        <f>'pdf DetailxSch Pos'!CZ35*'pdf DetailxSch Pos'!CZ$125</f>
        <v>0</v>
      </c>
      <c r="DA35" s="4">
        <f>'pdf DetailxSch Pos'!DA35*'pdf DetailxSch Pos'!DA$125</f>
        <v>0</v>
      </c>
      <c r="DB35" s="4">
        <f>'pdf DetailxSch Pos'!DB35*'pdf DetailxSch Pos'!DB$125</f>
        <v>0</v>
      </c>
      <c r="DC35" s="4">
        <f>'pdf DetailxSch Pos'!DC35*'pdf DetailxSch Pos'!DC$125</f>
        <v>0</v>
      </c>
      <c r="DD35" s="4">
        <f>'pdf DetailxSch $$'!DE35</f>
        <v>-172023</v>
      </c>
      <c r="DE35" s="4">
        <f t="shared" si="0"/>
        <v>5274361.9900564998</v>
      </c>
      <c r="DF35" s="4">
        <f t="shared" si="1"/>
        <v>5102338.9900564998</v>
      </c>
      <c r="DG35" s="4">
        <f>'pdf DetailxSch $$'!DG35</f>
        <v>5214030</v>
      </c>
      <c r="DH35" s="4">
        <f t="shared" si="2"/>
        <v>111691.00994350016</v>
      </c>
      <c r="DI35" s="44">
        <f t="shared" si="3"/>
        <v>-2.189015864315659E-2</v>
      </c>
    </row>
    <row r="36" spans="1:113" x14ac:dyDescent="0.2">
      <c r="A36" s="7">
        <v>471</v>
      </c>
      <c r="B36" t="s">
        <v>49</v>
      </c>
      <c r="C36" t="s">
        <v>352</v>
      </c>
      <c r="D36">
        <v>3</v>
      </c>
      <c r="E36" s="10">
        <v>611</v>
      </c>
      <c r="F36" s="9">
        <v>0.314</v>
      </c>
      <c r="G36">
        <v>192</v>
      </c>
      <c r="H36" s="4">
        <f>'pdf DetailxSch Pos'!H36*'pdf DetailxSch Pos'!H$124</f>
        <v>191050.75104188372</v>
      </c>
      <c r="I36" s="4">
        <f>'pdf DetailxSch Pos'!I36*'pdf DetailxSch Pos'!I$124</f>
        <v>110891.27068881014</v>
      </c>
      <c r="J36" s="4">
        <f>'pdf DetailxSch Pos'!J36*'pdf DetailxSch Pos'!J$124</f>
        <v>305829.4984333099</v>
      </c>
      <c r="K36" s="4">
        <f>'pdf DetailxSch Pos'!K36*'pdf DetailxSch Pos'!K$124</f>
        <v>0</v>
      </c>
      <c r="L36" s="4">
        <f>'pdf DetailxSch Pos'!L36*'pdf DetailxSch Pos'!L$124</f>
        <v>311897.15218886972</v>
      </c>
      <c r="M36" s="4">
        <f>'pdf DetailxSch Pos'!M36*'pdf DetailxSch Pos'!M$124</f>
        <v>89505.059196611037</v>
      </c>
      <c r="N36" s="4">
        <f>'pdf DetailxSch Pos'!N36*'pdf DetailxSch Pos'!N$124</f>
        <v>59866.796146808359</v>
      </c>
      <c r="O36" s="4">
        <f>'pdf DetailxSch Pos'!O36*'pdf DetailxSch Pos'!O$124</f>
        <v>67246.79081744951</v>
      </c>
      <c r="P36" s="4">
        <f>'pdf DetailxSch Pos'!P36*'pdf DetailxSch Pos'!P$124</f>
        <v>49534.351124581444</v>
      </c>
      <c r="Q36" s="4">
        <f>'pdf DetailxSch Pos'!Q36*'pdf DetailxSch Pos'!Q$124</f>
        <v>69924</v>
      </c>
      <c r="R36" s="4">
        <f>'pdf DetailxSch Pos'!R36*'pdf DetailxSch Pos'!R$124</f>
        <v>0</v>
      </c>
      <c r="S36" s="4">
        <f>'pdf DetailxSch Pos'!S36*'pdf DetailxSch Pos'!S$124</f>
        <v>77625.750694703253</v>
      </c>
      <c r="T36" s="4">
        <f>'pdf DetailxSch Pos'!T36*'pdf DetailxSch Pos'!T$124</f>
        <v>60676.224767295193</v>
      </c>
      <c r="U36" s="4">
        <f>'pdf DetailxSch Pos'!U36*'pdf DetailxSch Pos'!U$124</f>
        <v>248581.58687463688</v>
      </c>
      <c r="V36" s="4">
        <f>'pdf DetailxSch Pos'!V36*'pdf DetailxSch Pos'!V$124</f>
        <v>110891.27068881014</v>
      </c>
      <c r="W36" s="4">
        <f>'pdf DetailxSch Pos'!W36*'pdf DetailxSch Pos'!W$124</f>
        <v>0</v>
      </c>
      <c r="X36" s="4">
        <f>'pdf DetailxSch Pos'!X36*'pdf DetailxSch Pos'!X$124</f>
        <v>0</v>
      </c>
      <c r="Y36" s="4">
        <f>'pdf DetailxSch Pos'!Y36*'pdf DetailxSch Pos'!Y$124</f>
        <v>0</v>
      </c>
      <c r="Z36" s="4">
        <f>'pdf DetailxSch Pos'!Z36*'pdf DetailxSch Pos'!Z$124</f>
        <v>0</v>
      </c>
      <c r="AA36" s="4">
        <f>'pdf DetailxSch Pos'!AA36*'pdf DetailxSch Pos'!AA$124</f>
        <v>0</v>
      </c>
      <c r="AB36" s="4">
        <f>'pdf DetailxSch Pos'!AB36*'pdf DetailxSch Pos'!AB$124</f>
        <v>0</v>
      </c>
      <c r="AC36" s="4">
        <f>'pdf DetailxSch Pos'!AC36*'pdf DetailxSch Pos'!AC$124</f>
        <v>0</v>
      </c>
      <c r="AD36" s="4">
        <f>'pdf DetailxSch Pos'!AD36*'pdf DetailxSch Pos'!AD$124</f>
        <v>2823106.9329526247</v>
      </c>
      <c r="AE36" s="4">
        <f>'pdf DetailxSch Pos'!AE36*'pdf DetailxSch Pos'!AE$124</f>
        <v>725413.7290892998</v>
      </c>
      <c r="AF36" s="4">
        <f>'pdf DetailxSch Pos'!AF36*'pdf DetailxSch Pos'!AF$124</f>
        <v>110891.27068881014</v>
      </c>
      <c r="AG36" s="4">
        <f>'pdf DetailxSch Pos'!AG36*'pdf DetailxSch Pos'!AG$124</f>
        <v>110891.27068881014</v>
      </c>
      <c r="AH36" s="4">
        <f>'pdf DetailxSch Pos'!AH36*'pdf DetailxSch Pos'!AH$124</f>
        <v>443565.08275524055</v>
      </c>
      <c r="AI36" s="4">
        <f>'pdf DetailxSch Pos'!AI36*'pdf DetailxSch Pos'!AI$124</f>
        <v>0</v>
      </c>
      <c r="AJ36" s="4">
        <f>'pdf DetailxSch Pos'!AJ36*'pdf DetailxSch Pos'!AJ$124</f>
        <v>0</v>
      </c>
      <c r="AK36" s="4">
        <f>'pdf DetailxSch Pos'!AK36*'pdf DetailxSch Pos'!AK$124</f>
        <v>0</v>
      </c>
      <c r="AL36" s="4">
        <f>'pdf DetailxSch Pos'!AL36*'pdf DetailxSch Pos'!AL$124</f>
        <v>0</v>
      </c>
      <c r="AM36" s="4">
        <f>'pdf DetailxSch Pos'!AM36*'pdf DetailxSch Pos'!AM$124</f>
        <v>45465.420982412157</v>
      </c>
      <c r="AN36" s="4">
        <f>'pdf DetailxSch Pos'!AN36*'pdf DetailxSch Pos'!AN$124</f>
        <v>0</v>
      </c>
      <c r="AO36" s="4">
        <f>'pdf DetailxSch Pos'!AO36*'pdf DetailxSch Pos'!AO$124</f>
        <v>0</v>
      </c>
      <c r="AP36" s="4">
        <f>'pdf DetailxSch Pos'!AP36*'pdf DetailxSch Pos'!AP$124</f>
        <v>0</v>
      </c>
      <c r="AQ36" s="4">
        <f>'pdf DetailxSch Pos'!AQ36*'pdf DetailxSch Pos'!AQ$124</f>
        <v>0</v>
      </c>
      <c r="AR36" s="4">
        <f>'pdf DetailxSch Pos'!AR36*'pdf DetailxSch Pos'!AR$124</f>
        <v>0</v>
      </c>
      <c r="AS36" s="4">
        <f>'pdf DetailxSch Pos'!AS36*'pdf DetailxSch Pos'!AS$124</f>
        <v>0</v>
      </c>
      <c r="AT36" s="4">
        <f>'pdf DetailxSch Pos'!AT36*'pdf DetailxSch Pos'!AT$125</f>
        <v>0</v>
      </c>
      <c r="AU36" s="4">
        <f>'pdf DetailxSch Pos'!AU36*'pdf DetailxSch Pos'!AU$125</f>
        <v>0</v>
      </c>
      <c r="AV36" s="4">
        <f>'pdf DetailxSch Pos'!AV36*'pdf DetailxSch Pos'!AV$125</f>
        <v>0</v>
      </c>
      <c r="AW36" s="4">
        <f>'pdf DetailxSch Pos'!AW36*'pdf DetailxSch Pos'!AW$125</f>
        <v>0</v>
      </c>
      <c r="AX36" s="4">
        <f>'pdf DetailxSch Pos'!AX36*'pdf DetailxSch Pos'!AX$125</f>
        <v>15049.261083743837</v>
      </c>
      <c r="AY36" s="4">
        <f>'pdf DetailxSch Pos'!AY36*'pdf DetailxSch Pos'!AY$124</f>
        <v>0</v>
      </c>
      <c r="AZ36" s="4">
        <f>'pdf DetailxSch Pos'!AZ36*'pdf DetailxSch Pos'!AZ$124</f>
        <v>0</v>
      </c>
      <c r="BA36" s="4">
        <f>'pdf DetailxSch Pos'!BA36*'pdf DetailxSch Pos'!BA$124</f>
        <v>0</v>
      </c>
      <c r="BB36" s="4">
        <f>'pdf DetailxSch Pos'!BB36*'pdf DetailxSch Pos'!BB$124</f>
        <v>0</v>
      </c>
      <c r="BC36" s="4">
        <f>'pdf DetailxSch Pos'!BC36*'pdf DetailxSch Pos'!BC$124</f>
        <v>0</v>
      </c>
      <c r="BD36" s="4">
        <f>'pdf DetailxSch Pos'!BD36*'pdf DetailxSch Pos'!BD$124</f>
        <v>0</v>
      </c>
      <c r="BE36" s="4">
        <f>'pdf DetailxSch Pos'!BE36*'pdf DetailxSch Pos'!BE$124</f>
        <v>0</v>
      </c>
      <c r="BF36" s="4">
        <f>'pdf DetailxSch Pos'!BF36*'pdf DetailxSch Pos'!BF$125</f>
        <v>0</v>
      </c>
      <c r="BG36" s="4">
        <f>'pdf DetailxSch Pos'!BG36*'pdf DetailxSch Pos'!BG$125</f>
        <v>0</v>
      </c>
      <c r="BH36" s="4">
        <f>'pdf DetailxSch Pos'!BH36*'pdf DetailxSch Pos'!BH$125</f>
        <v>0</v>
      </c>
      <c r="BI36" s="4">
        <f>'pdf DetailxSch Pos'!BI36*'pdf DetailxSch Pos'!BI$125</f>
        <v>0</v>
      </c>
      <c r="BJ36" s="4">
        <f>'pdf DetailxSch Pos'!BJ36*'pdf DetailxSch Pos'!BJ$124</f>
        <v>0</v>
      </c>
      <c r="BK36" s="4">
        <f>'pdf DetailxSch Pos'!BK36*'pdf DetailxSch Pos'!BK$124</f>
        <v>0</v>
      </c>
      <c r="BL36" s="4">
        <f>'pdf DetailxSch Pos'!BL36*'pdf DetailxSch Pos'!BL$124</f>
        <v>0</v>
      </c>
      <c r="BM36" s="4">
        <f>'pdf DetailxSch Pos'!BM36*'pdf DetailxSch Pos'!BM$124</f>
        <v>0</v>
      </c>
      <c r="BN36" s="4">
        <f>'pdf DetailxSch Pos'!BN36*'pdf DetailxSch Pos'!BN$124</f>
        <v>0</v>
      </c>
      <c r="BO36" s="4">
        <f>'pdf DetailxSch Pos'!BO36*'pdf DetailxSch Pos'!BO$124</f>
        <v>0</v>
      </c>
      <c r="BP36" s="4">
        <f>'pdf DetailxSch Pos'!BP36*'pdf DetailxSch Pos'!BP$124</f>
        <v>0</v>
      </c>
      <c r="BQ36" s="4">
        <f>'pdf DetailxSch Pos'!BQ36*'pdf DetailxSch Pos'!BQ$124</f>
        <v>0</v>
      </c>
      <c r="BR36" s="4">
        <f>'pdf DetailxSch Pos'!BR36*'pdf DetailxSch Pos'!BR$125</f>
        <v>0</v>
      </c>
      <c r="BS36" s="4">
        <f>'pdf DetailxSch Pos'!BS36*'pdf DetailxSch Pos'!BS$125</f>
        <v>0</v>
      </c>
      <c r="BT36" s="4">
        <f>'pdf DetailxSch Pos'!BT36*'pdf DetailxSch Pos'!BT$125</f>
        <v>350629.5566502462</v>
      </c>
      <c r="BU36" s="4">
        <f>'pdf DetailxSch Pos'!BU36*'pdf DetailxSch Pos'!BU$125</f>
        <v>0</v>
      </c>
      <c r="BV36" s="4">
        <f>'pdf DetailxSch Pos'!BV36*'pdf DetailxSch Pos'!BV$124</f>
        <v>0</v>
      </c>
      <c r="BW36" s="4">
        <f>'pdf DetailxSch Pos'!BW36*'pdf DetailxSch Pos'!BW$125</f>
        <v>0</v>
      </c>
      <c r="BX36" s="4">
        <f>'pdf DetailxSch Pos'!BX36*'pdf DetailxSch Pos'!BX$125</f>
        <v>3792.1182266009841</v>
      </c>
      <c r="BY36" s="4">
        <f>'pdf DetailxSch Pos'!BY36*'pdf DetailxSch Pos'!BY$125</f>
        <v>17306.403940886696</v>
      </c>
      <c r="BZ36" s="4">
        <f>'pdf DetailxSch Pos'!BZ36*'pdf DetailxSch Pos'!BZ$125</f>
        <v>9029.5566502463025</v>
      </c>
      <c r="CA36" s="4">
        <f>'pdf DetailxSch Pos'!CA36*'pdf DetailxSch Pos'!CA$125</f>
        <v>9029.5566502463025</v>
      </c>
      <c r="CB36" s="4">
        <f>'pdf DetailxSch Pos'!CB36*'pdf DetailxSch Pos'!CB$125</f>
        <v>20768.472906403935</v>
      </c>
      <c r="CC36" s="4">
        <f>'pdf DetailxSch Pos'!CC36*'pdf DetailxSch Pos'!CC$125</f>
        <v>12039.408866995071</v>
      </c>
      <c r="CD36" s="4">
        <f>'pdf DetailxSch Pos'!CD36*'pdf DetailxSch Pos'!CD$124</f>
        <v>114084.97559574516</v>
      </c>
      <c r="CE36" s="4">
        <f>'pdf DetailxSch Pos'!CE36*'pdf DetailxSch Pos'!CE$124</f>
        <v>0</v>
      </c>
      <c r="CF36" s="4">
        <f>'pdf DetailxSch Pos'!CF36*'pdf DetailxSch Pos'!CF$125</f>
        <v>0</v>
      </c>
      <c r="CG36" s="4">
        <f>'pdf DetailxSch Pos'!CG36*'pdf DetailxSch Pos'!CG$125</f>
        <v>0</v>
      </c>
      <c r="CH36" s="4">
        <f>'pdf DetailxSch Pos'!CH36*'pdf DetailxSch Pos'!CH$124</f>
        <v>0</v>
      </c>
      <c r="CI36" s="4">
        <f>'pdf DetailxSch Pos'!CI36*'pdf DetailxSch Pos'!CI$124</f>
        <v>0</v>
      </c>
      <c r="CJ36" s="4">
        <f>'pdf DetailxSch Pos'!CJ36*'pdf DetailxSch Pos'!CJ$125</f>
        <v>0</v>
      </c>
      <c r="CK36" s="4">
        <f>'pdf DetailxSch Pos'!CK36*'pdf DetailxSch Pos'!CK$125</f>
        <v>0</v>
      </c>
      <c r="CL36" s="4">
        <f>'pdf DetailxSch Pos'!CL36*'pdf DetailxSch Pos'!CL$125</f>
        <v>60197.044334975348</v>
      </c>
      <c r="CM36" s="4">
        <f>'pdf DetailxSch Pos'!CM36*'pdf DetailxSch Pos'!CM$125</f>
        <v>99057.142857142826</v>
      </c>
      <c r="CN36" s="4">
        <f>'pdf DetailxSch Pos'!CN36*'pdf DetailxSch Pos'!CN$125</f>
        <v>15061.08374384236</v>
      </c>
      <c r="CO36" s="4">
        <f>'pdf DetailxSch Pos'!CO36*'pdf DetailxSch Pos'!CO$125</f>
        <v>0</v>
      </c>
      <c r="CP36" s="4">
        <f>'pdf DetailxSch Pos'!CP36*'pdf DetailxSch Pos'!CP$125</f>
        <v>3185742.8571428563</v>
      </c>
      <c r="CQ36" s="4">
        <f>'pdf DetailxSch Pos'!CQ36*'pdf DetailxSch Pos'!CQ$125</f>
        <v>0</v>
      </c>
      <c r="CR36" s="4">
        <f>'pdf DetailxSch Pos'!CR36*'pdf DetailxSch Pos'!CR$125</f>
        <v>0</v>
      </c>
      <c r="CS36" s="4">
        <f>'pdf DetailxSch Pos'!CS36*'pdf DetailxSch Pos'!CS$124</f>
        <v>0</v>
      </c>
      <c r="CT36" s="4">
        <f>'pdf DetailxSch Pos'!CT36*'pdf DetailxSch Pos'!CT$125</f>
        <v>20275.862068965511</v>
      </c>
      <c r="CU36" s="4">
        <f>'pdf DetailxSch Pos'!CU36*'pdf DetailxSch Pos'!CU$125</f>
        <v>0</v>
      </c>
      <c r="CV36" s="4">
        <f>'pdf DetailxSch Pos'!CV36*'pdf DetailxSch Pos'!CV$125</f>
        <v>0</v>
      </c>
      <c r="CW36" s="4">
        <f>'pdf DetailxSch Pos'!CW36*'pdf DetailxSch Pos'!CW$125</f>
        <v>0</v>
      </c>
      <c r="CY36" s="4">
        <f>'pdf DetailxSch Pos'!CY36*'pdf DetailxSch Pos'!CY$125</f>
        <v>0</v>
      </c>
      <c r="CZ36" s="4">
        <f>'pdf DetailxSch Pos'!CZ36*'pdf DetailxSch Pos'!CZ$125</f>
        <v>0</v>
      </c>
      <c r="DA36" s="4">
        <f>'pdf DetailxSch Pos'!DA36*'pdf DetailxSch Pos'!DA$125</f>
        <v>0</v>
      </c>
      <c r="DB36" s="4">
        <f>'pdf DetailxSch Pos'!DB36*'pdf DetailxSch Pos'!DB$125</f>
        <v>0</v>
      </c>
      <c r="DC36" s="4">
        <f>'pdf DetailxSch Pos'!DC36*'pdf DetailxSch Pos'!DC$125</f>
        <v>0</v>
      </c>
      <c r="DD36" s="4">
        <f>'pdf DetailxSch $$'!DE36</f>
        <v>11</v>
      </c>
      <c r="DE36" s="4">
        <f t="shared" si="0"/>
        <v>9944917.5105398651</v>
      </c>
      <c r="DF36" s="4">
        <f t="shared" si="1"/>
        <v>9944928.5105398651</v>
      </c>
      <c r="DG36" s="4">
        <f>'pdf DetailxSch $$'!DG36</f>
        <v>10120143</v>
      </c>
      <c r="DH36" s="4">
        <f t="shared" si="2"/>
        <v>175214.48946013488</v>
      </c>
      <c r="DI36" s="44">
        <f t="shared" si="3"/>
        <v>-1.7618476520413245E-2</v>
      </c>
    </row>
    <row r="37" spans="1:113" x14ac:dyDescent="0.2">
      <c r="A37" s="7">
        <v>318</v>
      </c>
      <c r="B37" t="s">
        <v>50</v>
      </c>
      <c r="C37" t="s">
        <v>354</v>
      </c>
      <c r="D37">
        <v>8</v>
      </c>
      <c r="E37" s="10">
        <v>456</v>
      </c>
      <c r="F37" s="9">
        <v>0.76300000000000001</v>
      </c>
      <c r="G37">
        <v>348</v>
      </c>
      <c r="H37" s="4">
        <f>'pdf DetailxSch Pos'!H37*'pdf DetailxSch Pos'!H$124</f>
        <v>191050.75104188372</v>
      </c>
      <c r="I37" s="4">
        <f>'pdf DetailxSch Pos'!I37*'pdf DetailxSch Pos'!I$124</f>
        <v>110891.27068881014</v>
      </c>
      <c r="J37" s="4">
        <f>'pdf DetailxSch Pos'!J37*'pdf DetailxSch Pos'!J$124</f>
        <v>198789.17398165143</v>
      </c>
      <c r="K37" s="4">
        <f>'pdf DetailxSch Pos'!K37*'pdf DetailxSch Pos'!K$124</f>
        <v>110891.27068881014</v>
      </c>
      <c r="L37" s="4">
        <f>'pdf DetailxSch Pos'!L37*'pdf DetailxSch Pos'!L$124</f>
        <v>0</v>
      </c>
      <c r="M37" s="4">
        <f>'pdf DetailxSch Pos'!M37*'pdf DetailxSch Pos'!M$124</f>
        <v>89505.059196611037</v>
      </c>
      <c r="N37" s="4">
        <f>'pdf DetailxSch Pos'!N37*'pdf DetailxSch Pos'!N$124</f>
        <v>59866.796146808359</v>
      </c>
      <c r="O37" s="4">
        <f>'pdf DetailxSch Pos'!O37*'pdf DetailxSch Pos'!O$124</f>
        <v>49314.313266129648</v>
      </c>
      <c r="P37" s="4">
        <f>'pdf DetailxSch Pos'!P37*'pdf DetailxSch Pos'!P$124</f>
        <v>0</v>
      </c>
      <c r="Q37" s="4">
        <f>'pdf DetailxSch Pos'!Q37*'pdf DetailxSch Pos'!Q$124</f>
        <v>0</v>
      </c>
      <c r="R37" s="4">
        <f>'pdf DetailxSch Pos'!R37*'pdf DetailxSch Pos'!R$124</f>
        <v>0</v>
      </c>
      <c r="S37" s="4">
        <f>'pdf DetailxSch Pos'!S37*'pdf DetailxSch Pos'!S$124</f>
        <v>77625.750694703253</v>
      </c>
      <c r="T37" s="4">
        <f>'pdf DetailxSch Pos'!T37*'pdf DetailxSch Pos'!T$124</f>
        <v>60676.224767295193</v>
      </c>
      <c r="U37" s="4">
        <f>'pdf DetailxSch Pos'!U37*'pdf DetailxSch Pos'!U$124</f>
        <v>99432.634749854755</v>
      </c>
      <c r="V37" s="4">
        <f>'pdf DetailxSch Pos'!V37*'pdf DetailxSch Pos'!V$124</f>
        <v>110891.27068881014</v>
      </c>
      <c r="W37" s="4">
        <f>'pdf DetailxSch Pos'!W37*'pdf DetailxSch Pos'!W$124</f>
        <v>332673.8120664304</v>
      </c>
      <c r="X37" s="4">
        <f>'pdf DetailxSch Pos'!X37*'pdf DetailxSch Pos'!X$124</f>
        <v>0</v>
      </c>
      <c r="Y37" s="4">
        <f>'pdf DetailxSch Pos'!Y37*'pdf DetailxSch Pos'!Y$124</f>
        <v>332673.8120664304</v>
      </c>
      <c r="Z37" s="4">
        <f>'pdf DetailxSch Pos'!Z37*'pdf DetailxSch Pos'!Z$124</f>
        <v>0</v>
      </c>
      <c r="AA37" s="4">
        <f>'pdf DetailxSch Pos'!AA37*'pdf DetailxSch Pos'!AA$124</f>
        <v>332673.8120664304</v>
      </c>
      <c r="AB37" s="4">
        <f>'pdf DetailxSch Pos'!AB37*'pdf DetailxSch Pos'!AB$124</f>
        <v>200466.94616738829</v>
      </c>
      <c r="AC37" s="4">
        <f>'pdf DetailxSch Pos'!AC37*'pdf DetailxSch Pos'!AC$124</f>
        <v>100233.47308369415</v>
      </c>
      <c r="AD37" s="4">
        <f>'pdf DetailxSch Pos'!AD37*'pdf DetailxSch Pos'!AD$124</f>
        <v>2129112.3972251546</v>
      </c>
      <c r="AE37" s="4">
        <f>'pdf DetailxSch Pos'!AE37*'pdf DetailxSch Pos'!AE$124</f>
        <v>0</v>
      </c>
      <c r="AF37" s="4">
        <f>'pdf DetailxSch Pos'!AF37*'pdf DetailxSch Pos'!AF$124</f>
        <v>110891.27068881014</v>
      </c>
      <c r="AG37" s="4">
        <f>'pdf DetailxSch Pos'!AG37*'pdf DetailxSch Pos'!AG$124</f>
        <v>221782.54137762028</v>
      </c>
      <c r="AH37" s="4">
        <f>'pdf DetailxSch Pos'!AH37*'pdf DetailxSch Pos'!AH$124</f>
        <v>887130.16551048111</v>
      </c>
      <c r="AI37" s="4">
        <f>'pdf DetailxSch Pos'!AI37*'pdf DetailxSch Pos'!AI$124</f>
        <v>133644.63077825887</v>
      </c>
      <c r="AJ37" s="4">
        <f>'pdf DetailxSch Pos'!AJ37*'pdf DetailxSch Pos'!AJ$124</f>
        <v>0</v>
      </c>
      <c r="AK37" s="4">
        <f>'pdf DetailxSch Pos'!AK37*'pdf DetailxSch Pos'!AK$124</f>
        <v>0</v>
      </c>
      <c r="AL37" s="4">
        <f>'pdf DetailxSch Pos'!AL37*'pdf DetailxSch Pos'!AL$124</f>
        <v>0</v>
      </c>
      <c r="AM37" s="4">
        <f>'pdf DetailxSch Pos'!AM37*'pdf DetailxSch Pos'!AM$124</f>
        <v>5544.5635344405073</v>
      </c>
      <c r="AN37" s="4">
        <f>'pdf DetailxSch Pos'!AN37*'pdf DetailxSch Pos'!AN$124</f>
        <v>0</v>
      </c>
      <c r="AO37" s="4">
        <f>'pdf DetailxSch Pos'!AO37*'pdf DetailxSch Pos'!AO$124</f>
        <v>0</v>
      </c>
      <c r="AP37" s="4">
        <f>'pdf DetailxSch Pos'!AP37*'pdf DetailxSch Pos'!AP$124</f>
        <v>0</v>
      </c>
      <c r="AQ37" s="4">
        <f>'pdf DetailxSch Pos'!AQ37*'pdf DetailxSch Pos'!AQ$124</f>
        <v>57280</v>
      </c>
      <c r="AR37" s="4">
        <f>'pdf DetailxSch Pos'!AR37*'pdf DetailxSch Pos'!AR$124</f>
        <v>57280</v>
      </c>
      <c r="AS37" s="4">
        <f>'pdf DetailxSch Pos'!AS37*'pdf DetailxSch Pos'!AS$124</f>
        <v>10740</v>
      </c>
      <c r="AT37" s="4">
        <f>'pdf DetailxSch Pos'!AT37*'pdf DetailxSch Pos'!AT$125</f>
        <v>0</v>
      </c>
      <c r="AU37" s="4">
        <f>'pdf DetailxSch Pos'!AU37*'pdf DetailxSch Pos'!AU$125</f>
        <v>0</v>
      </c>
      <c r="AV37" s="4">
        <f>'pdf DetailxSch Pos'!AV37*'pdf DetailxSch Pos'!AV$125</f>
        <v>200471.92118226594</v>
      </c>
      <c r="AW37" s="4">
        <f>'pdf DetailxSch Pos'!AW37*'pdf DetailxSch Pos'!AW$125</f>
        <v>3239.4088669950729</v>
      </c>
      <c r="AX37" s="4">
        <f>'pdf DetailxSch Pos'!AX37*'pdf DetailxSch Pos'!AX$125</f>
        <v>0</v>
      </c>
      <c r="AY37" s="4">
        <f>'pdf DetailxSch Pos'!AY37*'pdf DetailxSch Pos'!AY$124</f>
        <v>0</v>
      </c>
      <c r="AZ37" s="4">
        <f>'pdf DetailxSch Pos'!AZ37*'pdf DetailxSch Pos'!AZ$124</f>
        <v>0</v>
      </c>
      <c r="BA37" s="4">
        <f>'pdf DetailxSch Pos'!BA37*'pdf DetailxSch Pos'!BA$124</f>
        <v>0</v>
      </c>
      <c r="BB37" s="4">
        <f>'pdf DetailxSch Pos'!BB37*'pdf DetailxSch Pos'!BB$124</f>
        <v>0</v>
      </c>
      <c r="BC37" s="4">
        <f>'pdf DetailxSch Pos'!BC37*'pdf DetailxSch Pos'!BC$124</f>
        <v>0</v>
      </c>
      <c r="BD37" s="4">
        <f>'pdf DetailxSch Pos'!BD37*'pdf DetailxSch Pos'!BD$124</f>
        <v>0</v>
      </c>
      <c r="BE37" s="4">
        <f>'pdf DetailxSch Pos'!BE37*'pdf DetailxSch Pos'!BE$124</f>
        <v>0</v>
      </c>
      <c r="BF37" s="4">
        <f>'pdf DetailxSch Pos'!BF37*'pdf DetailxSch Pos'!BF$125</f>
        <v>0</v>
      </c>
      <c r="BG37" s="4">
        <f>'pdf DetailxSch Pos'!BG37*'pdf DetailxSch Pos'!BG$125</f>
        <v>0</v>
      </c>
      <c r="BH37" s="4">
        <f>'pdf DetailxSch Pos'!BH37*'pdf DetailxSch Pos'!BH$125</f>
        <v>0</v>
      </c>
      <c r="BI37" s="4">
        <f>'pdf DetailxSch Pos'!BI37*'pdf DetailxSch Pos'!BI$125</f>
        <v>0</v>
      </c>
      <c r="BJ37" s="4">
        <f>'pdf DetailxSch Pos'!BJ37*'pdf DetailxSch Pos'!BJ$124</f>
        <v>0</v>
      </c>
      <c r="BK37" s="4">
        <f>'pdf DetailxSch Pos'!BK37*'pdf DetailxSch Pos'!BK$124</f>
        <v>0</v>
      </c>
      <c r="BL37" s="4">
        <f>'pdf DetailxSch Pos'!BL37*'pdf DetailxSch Pos'!BL$124</f>
        <v>0</v>
      </c>
      <c r="BM37" s="4">
        <f>'pdf DetailxSch Pos'!BM37*'pdf DetailxSch Pos'!BM$124</f>
        <v>0</v>
      </c>
      <c r="BN37" s="4">
        <f>'pdf DetailxSch Pos'!BN37*'pdf DetailxSch Pos'!BN$124</f>
        <v>0</v>
      </c>
      <c r="BO37" s="4">
        <f>'pdf DetailxSch Pos'!BO37*'pdf DetailxSch Pos'!BO$124</f>
        <v>0</v>
      </c>
      <c r="BP37" s="4">
        <f>'pdf DetailxSch Pos'!BP37*'pdf DetailxSch Pos'!BP$124</f>
        <v>221782.54137762028</v>
      </c>
      <c r="BQ37" s="4">
        <f>'pdf DetailxSch Pos'!BQ37*'pdf DetailxSch Pos'!BQ$124</f>
        <v>0</v>
      </c>
      <c r="BR37" s="4">
        <f>'pdf DetailxSch Pos'!BR37*'pdf DetailxSch Pos'!BR$125</f>
        <v>22660.098522167482</v>
      </c>
      <c r="BS37" s="4">
        <f>'pdf DetailxSch Pos'!BS37*'pdf DetailxSch Pos'!BS$125</f>
        <v>0</v>
      </c>
      <c r="BT37" s="4">
        <f>'pdf DetailxSch Pos'!BT37*'pdf DetailxSch Pos'!BT$125</f>
        <v>110191.13300492607</v>
      </c>
      <c r="BU37" s="4">
        <f>'pdf DetailxSch Pos'!BU37*'pdf DetailxSch Pos'!BU$125</f>
        <v>98522.167487684696</v>
      </c>
      <c r="BV37" s="4">
        <f>'pdf DetailxSch Pos'!BV37*'pdf DetailxSch Pos'!BV$124</f>
        <v>0</v>
      </c>
      <c r="BW37" s="4">
        <f>'pdf DetailxSch Pos'!BW37*'pdf DetailxSch Pos'!BW$125</f>
        <v>0</v>
      </c>
      <c r="BX37" s="4">
        <f>'pdf DetailxSch Pos'!BX37*'pdf DetailxSch Pos'!BX$125</f>
        <v>13762.561576354676</v>
      </c>
      <c r="BY37" s="4">
        <f>'pdf DetailxSch Pos'!BY37*'pdf DetailxSch Pos'!BY$125</f>
        <v>3056.1576354679792</v>
      </c>
      <c r="BZ37" s="4">
        <f>'pdf DetailxSch Pos'!BZ37*'pdf DetailxSch Pos'!BZ$125</f>
        <v>2931.0344827586196</v>
      </c>
      <c r="CA37" s="4">
        <f>'pdf DetailxSch Pos'!CA37*'pdf DetailxSch Pos'!CA$125</f>
        <v>2931.0344827586196</v>
      </c>
      <c r="CB37" s="4">
        <f>'pdf DetailxSch Pos'!CB37*'pdf DetailxSch Pos'!CB$125</f>
        <v>3370.4433497536934</v>
      </c>
      <c r="CC37" s="4">
        <f>'pdf DetailxSch Pos'!CC37*'pdf DetailxSch Pos'!CC$125</f>
        <v>8985.2216748768442</v>
      </c>
      <c r="CD37" s="4">
        <f>'pdf DetailxSch Pos'!CD37*'pdf DetailxSch Pos'!CD$124</f>
        <v>0</v>
      </c>
      <c r="CE37" s="4">
        <f>'pdf DetailxSch Pos'!CE37*'pdf DetailxSch Pos'!CE$124</f>
        <v>0</v>
      </c>
      <c r="CF37" s="4">
        <f>'pdf DetailxSch Pos'!CF37*'pdf DetailxSch Pos'!CF$125</f>
        <v>0</v>
      </c>
      <c r="CG37" s="4">
        <f>'pdf DetailxSch Pos'!CG37*'pdf DetailxSch Pos'!CG$125</f>
        <v>0</v>
      </c>
      <c r="CH37" s="4">
        <f>'pdf DetailxSch Pos'!CH37*'pdf DetailxSch Pos'!CH$124</f>
        <v>0</v>
      </c>
      <c r="CI37" s="4">
        <f>'pdf DetailxSch Pos'!CI37*'pdf DetailxSch Pos'!CI$124</f>
        <v>0</v>
      </c>
      <c r="CJ37" s="4">
        <f>'pdf DetailxSch Pos'!CJ37*'pdf DetailxSch Pos'!CJ$125</f>
        <v>0</v>
      </c>
      <c r="CK37" s="4">
        <f>'pdf DetailxSch Pos'!CK37*'pdf DetailxSch Pos'!CK$125</f>
        <v>0</v>
      </c>
      <c r="CL37" s="4">
        <f>'pdf DetailxSch Pos'!CL37*'pdf DetailxSch Pos'!CL$125</f>
        <v>44926.108374384225</v>
      </c>
      <c r="CM37" s="4">
        <f>'pdf DetailxSch Pos'!CM37*'pdf DetailxSch Pos'!CM$125</f>
        <v>101847.29064039406</v>
      </c>
      <c r="CN37" s="4">
        <f>'pdf DetailxSch Pos'!CN37*'pdf DetailxSch Pos'!CN$125</f>
        <v>6994.0886699507364</v>
      </c>
      <c r="CO37" s="4">
        <f>'pdf DetailxSch Pos'!CO37*'pdf DetailxSch Pos'!CO$125</f>
        <v>0</v>
      </c>
      <c r="CP37" s="4">
        <f>'pdf DetailxSch Pos'!CP37*'pdf DetailxSch Pos'!CP$125</f>
        <v>0</v>
      </c>
      <c r="CQ37" s="4">
        <f>'pdf DetailxSch Pos'!CQ37*'pdf DetailxSch Pos'!CQ$125</f>
        <v>13654.187192118223</v>
      </c>
      <c r="CR37" s="4">
        <f>'pdf DetailxSch Pos'!CR37*'pdf DetailxSch Pos'!CR$125</f>
        <v>0</v>
      </c>
      <c r="CS37" s="4">
        <f>'pdf DetailxSch Pos'!CS37*'pdf DetailxSch Pos'!CS$124</f>
        <v>0</v>
      </c>
      <c r="CT37" s="4">
        <f>'pdf DetailxSch Pos'!CT37*'pdf DetailxSch Pos'!CT$125</f>
        <v>32339.901477832504</v>
      </c>
      <c r="CU37" s="4">
        <f>'pdf DetailxSch Pos'!CU37*'pdf DetailxSch Pos'!CU$125</f>
        <v>0</v>
      </c>
      <c r="CV37" s="4">
        <f>'pdf DetailxSch Pos'!CV37*'pdf DetailxSch Pos'!CV$125</f>
        <v>0</v>
      </c>
      <c r="CW37" s="4">
        <f>'pdf DetailxSch Pos'!CW37*'pdf DetailxSch Pos'!CW$125</f>
        <v>110905.41871921178</v>
      </c>
      <c r="CY37" s="4">
        <f>'pdf DetailxSch Pos'!CY37*'pdf DetailxSch Pos'!CY$125</f>
        <v>0</v>
      </c>
      <c r="CZ37" s="4">
        <f>'pdf DetailxSch Pos'!CZ37*'pdf DetailxSch Pos'!CZ$125</f>
        <v>0</v>
      </c>
      <c r="DA37" s="4">
        <f>'pdf DetailxSch Pos'!DA37*'pdf DetailxSch Pos'!DA$125</f>
        <v>0</v>
      </c>
      <c r="DB37" s="4">
        <f>'pdf DetailxSch Pos'!DB37*'pdf DetailxSch Pos'!DB$125</f>
        <v>0</v>
      </c>
      <c r="DC37" s="4">
        <f>'pdf DetailxSch Pos'!DC37*'pdf DetailxSch Pos'!DC$125</f>
        <v>0</v>
      </c>
      <c r="DD37" s="4">
        <f>'pdf DetailxSch $$'!DE37</f>
        <v>117068</v>
      </c>
      <c r="DE37" s="4">
        <f t="shared" si="0"/>
        <v>7073632.6591940271</v>
      </c>
      <c r="DF37" s="4">
        <f t="shared" si="1"/>
        <v>7190700.6591940271</v>
      </c>
      <c r="DG37" s="4">
        <f>'pdf DetailxSch $$'!DG37</f>
        <v>7349880</v>
      </c>
      <c r="DH37" s="4">
        <f t="shared" si="2"/>
        <v>159179.34080597293</v>
      </c>
      <c r="DI37" s="44">
        <f t="shared" si="3"/>
        <v>-2.2136833161375769E-2</v>
      </c>
    </row>
    <row r="38" spans="1:113" x14ac:dyDescent="0.2">
      <c r="A38" s="7">
        <v>238</v>
      </c>
      <c r="B38" t="s">
        <v>52</v>
      </c>
      <c r="C38" t="s">
        <v>351</v>
      </c>
      <c r="D38">
        <v>8</v>
      </c>
      <c r="E38" s="10">
        <v>239</v>
      </c>
      <c r="F38" s="9">
        <v>0.79500000000000004</v>
      </c>
      <c r="G38">
        <v>190</v>
      </c>
      <c r="H38" s="4">
        <f>'pdf DetailxSch Pos'!H38*'pdf DetailxSch Pos'!H$124</f>
        <v>191050.75104188372</v>
      </c>
      <c r="I38" s="4">
        <f>'pdf DetailxSch Pos'!I38*'pdf DetailxSch Pos'!I$124</f>
        <v>110891.27068881014</v>
      </c>
      <c r="J38" s="4">
        <f>'pdf DetailxSch Pos'!J38*'pdf DetailxSch Pos'!J$124</f>
        <v>0</v>
      </c>
      <c r="K38" s="4">
        <f>'pdf DetailxSch Pos'!K38*'pdf DetailxSch Pos'!K$124</f>
        <v>0</v>
      </c>
      <c r="L38" s="4">
        <f>'pdf DetailxSch Pos'!L38*'pdf DetailxSch Pos'!L$124</f>
        <v>0</v>
      </c>
      <c r="M38" s="4">
        <f>'pdf DetailxSch Pos'!M38*'pdf DetailxSch Pos'!M$124</f>
        <v>44752.529598305518</v>
      </c>
      <c r="N38" s="4">
        <f>'pdf DetailxSch Pos'!N38*'pdf DetailxSch Pos'!N$124</f>
        <v>59866.796146808359</v>
      </c>
      <c r="O38" s="4">
        <f>'pdf DetailxSch Pos'!O38*'pdf DetailxSch Pos'!O$124</f>
        <v>0</v>
      </c>
      <c r="P38" s="4">
        <f>'pdf DetailxSch Pos'!P38*'pdf DetailxSch Pos'!P$124</f>
        <v>0</v>
      </c>
      <c r="Q38" s="4">
        <f>'pdf DetailxSch Pos'!Q38*'pdf DetailxSch Pos'!Q$124</f>
        <v>0</v>
      </c>
      <c r="R38" s="4">
        <f>'pdf DetailxSch Pos'!R38*'pdf DetailxSch Pos'!R$124</f>
        <v>0</v>
      </c>
      <c r="S38" s="4">
        <f>'pdf DetailxSch Pos'!S38*'pdf DetailxSch Pos'!S$124</f>
        <v>77625.750694703253</v>
      </c>
      <c r="T38" s="4">
        <f>'pdf DetailxSch Pos'!T38*'pdf DetailxSch Pos'!T$124</f>
        <v>60676.224767295193</v>
      </c>
      <c r="U38" s="4">
        <f>'pdf DetailxSch Pos'!U38*'pdf DetailxSch Pos'!U$124</f>
        <v>49716.317374927377</v>
      </c>
      <c r="V38" s="4">
        <f>'pdf DetailxSch Pos'!V38*'pdf DetailxSch Pos'!V$124</f>
        <v>55445.635344405069</v>
      </c>
      <c r="W38" s="4">
        <f>'pdf DetailxSch Pos'!W38*'pdf DetailxSch Pos'!W$124</f>
        <v>332673.8120664304</v>
      </c>
      <c r="X38" s="4">
        <f>'pdf DetailxSch Pos'!X38*'pdf DetailxSch Pos'!X$124</f>
        <v>0</v>
      </c>
      <c r="Y38" s="4">
        <f>'pdf DetailxSch Pos'!Y38*'pdf DetailxSch Pos'!Y$124</f>
        <v>110891.27068881014</v>
      </c>
      <c r="Z38" s="4">
        <f>'pdf DetailxSch Pos'!Z38*'pdf DetailxSch Pos'!Z$124</f>
        <v>110891.27068881014</v>
      </c>
      <c r="AA38" s="4">
        <f>'pdf DetailxSch Pos'!AA38*'pdf DetailxSch Pos'!AA$124</f>
        <v>110891.27068881014</v>
      </c>
      <c r="AB38" s="4">
        <f>'pdf DetailxSch Pos'!AB38*'pdf DetailxSch Pos'!AB$124</f>
        <v>100233.47308369415</v>
      </c>
      <c r="AC38" s="4">
        <f>'pdf DetailxSch Pos'!AC38*'pdf DetailxSch Pos'!AC$124</f>
        <v>66822.315389129435</v>
      </c>
      <c r="AD38" s="4">
        <f>'pdf DetailxSch Pos'!AD38*'pdf DetailxSch Pos'!AD$124</f>
        <v>1219803.9775769114</v>
      </c>
      <c r="AE38" s="4">
        <f>'pdf DetailxSch Pos'!AE38*'pdf DetailxSch Pos'!AE$124</f>
        <v>0</v>
      </c>
      <c r="AF38" s="4">
        <f>'pdf DetailxSch Pos'!AF38*'pdf DetailxSch Pos'!AF$124</f>
        <v>110891.27068881014</v>
      </c>
      <c r="AG38" s="4">
        <f>'pdf DetailxSch Pos'!AG38*'pdf DetailxSch Pos'!AG$124</f>
        <v>110891.27068881014</v>
      </c>
      <c r="AH38" s="4">
        <f>'pdf DetailxSch Pos'!AH38*'pdf DetailxSch Pos'!AH$124</f>
        <v>665347.6241328608</v>
      </c>
      <c r="AI38" s="4">
        <f>'pdf DetailxSch Pos'!AI38*'pdf DetailxSch Pos'!AI$124</f>
        <v>200466.94616738829</v>
      </c>
      <c r="AJ38" s="4">
        <f>'pdf DetailxSch Pos'!AJ38*'pdf DetailxSch Pos'!AJ$124</f>
        <v>0</v>
      </c>
      <c r="AK38" s="4">
        <f>'pdf DetailxSch Pos'!AK38*'pdf DetailxSch Pos'!AK$124</f>
        <v>0</v>
      </c>
      <c r="AL38" s="4">
        <f>'pdf DetailxSch Pos'!AL38*'pdf DetailxSch Pos'!AL$124</f>
        <v>0</v>
      </c>
      <c r="AM38" s="4">
        <f>'pdf DetailxSch Pos'!AM38*'pdf DetailxSch Pos'!AM$124</f>
        <v>5544.5635344405073</v>
      </c>
      <c r="AN38" s="4">
        <f>'pdf DetailxSch Pos'!AN38*'pdf DetailxSch Pos'!AN$124</f>
        <v>0</v>
      </c>
      <c r="AO38" s="4">
        <f>'pdf DetailxSch Pos'!AO38*'pdf DetailxSch Pos'!AO$124</f>
        <v>0</v>
      </c>
      <c r="AP38" s="4">
        <f>'pdf DetailxSch Pos'!AP38*'pdf DetailxSch Pos'!AP$124</f>
        <v>0</v>
      </c>
      <c r="AQ38" s="4">
        <f>'pdf DetailxSch Pos'!AQ38*'pdf DetailxSch Pos'!AQ$124</f>
        <v>35800</v>
      </c>
      <c r="AR38" s="4">
        <f>'pdf DetailxSch Pos'!AR38*'pdf DetailxSch Pos'!AR$124</f>
        <v>35800</v>
      </c>
      <c r="AS38" s="4">
        <f>'pdf DetailxSch Pos'!AS38*'pdf DetailxSch Pos'!AS$124</f>
        <v>10740</v>
      </c>
      <c r="AT38" s="4">
        <f>'pdf DetailxSch Pos'!AT38*'pdf DetailxSch Pos'!AT$125</f>
        <v>0</v>
      </c>
      <c r="AU38" s="4">
        <f>'pdf DetailxSch Pos'!AU38*'pdf DetailxSch Pos'!AU$125</f>
        <v>0</v>
      </c>
      <c r="AV38" s="4">
        <f>'pdf DetailxSch Pos'!AV38*'pdf DetailxSch Pos'!AV$125</f>
        <v>105070.9359605911</v>
      </c>
      <c r="AW38" s="4">
        <f>'pdf DetailxSch Pos'!AW38*'pdf DetailxSch Pos'!AW$125</f>
        <v>1697.5369458128073</v>
      </c>
      <c r="AX38" s="4">
        <f>'pdf DetailxSch Pos'!AX38*'pdf DetailxSch Pos'!AX$125</f>
        <v>0</v>
      </c>
      <c r="AY38" s="4">
        <f>'pdf DetailxSch Pos'!AY38*'pdf DetailxSch Pos'!AY$124</f>
        <v>0</v>
      </c>
      <c r="AZ38" s="4">
        <f>'pdf DetailxSch Pos'!AZ38*'pdf DetailxSch Pos'!AZ$124</f>
        <v>0</v>
      </c>
      <c r="BA38" s="4">
        <f>'pdf DetailxSch Pos'!BA38*'pdf DetailxSch Pos'!BA$124</f>
        <v>0</v>
      </c>
      <c r="BB38" s="4">
        <f>'pdf DetailxSch Pos'!BB38*'pdf DetailxSch Pos'!BB$124</f>
        <v>0</v>
      </c>
      <c r="BC38" s="4">
        <f>'pdf DetailxSch Pos'!BC38*'pdf DetailxSch Pos'!BC$124</f>
        <v>0</v>
      </c>
      <c r="BD38" s="4">
        <f>'pdf DetailxSch Pos'!BD38*'pdf DetailxSch Pos'!BD$124</f>
        <v>0</v>
      </c>
      <c r="BE38" s="4">
        <f>'pdf DetailxSch Pos'!BE38*'pdf DetailxSch Pos'!BE$124</f>
        <v>0</v>
      </c>
      <c r="BF38" s="4">
        <f>'pdf DetailxSch Pos'!BF38*'pdf DetailxSch Pos'!BF$125</f>
        <v>0</v>
      </c>
      <c r="BG38" s="4">
        <f>'pdf DetailxSch Pos'!BG38*'pdf DetailxSch Pos'!BG$125</f>
        <v>0</v>
      </c>
      <c r="BH38" s="4">
        <f>'pdf DetailxSch Pos'!BH38*'pdf DetailxSch Pos'!BH$125</f>
        <v>0</v>
      </c>
      <c r="BI38" s="4">
        <f>'pdf DetailxSch Pos'!BI38*'pdf DetailxSch Pos'!BI$125</f>
        <v>0</v>
      </c>
      <c r="BJ38" s="4">
        <f>'pdf DetailxSch Pos'!BJ38*'pdf DetailxSch Pos'!BJ$124</f>
        <v>0</v>
      </c>
      <c r="BK38" s="4">
        <f>'pdf DetailxSch Pos'!BK38*'pdf DetailxSch Pos'!BK$124</f>
        <v>0</v>
      </c>
      <c r="BL38" s="4">
        <f>'pdf DetailxSch Pos'!BL38*'pdf DetailxSch Pos'!BL$124</f>
        <v>0</v>
      </c>
      <c r="BM38" s="4">
        <f>'pdf DetailxSch Pos'!BM38*'pdf DetailxSch Pos'!BM$124</f>
        <v>0</v>
      </c>
      <c r="BN38" s="4">
        <f>'pdf DetailxSch Pos'!BN38*'pdf DetailxSch Pos'!BN$124</f>
        <v>0</v>
      </c>
      <c r="BO38" s="4">
        <f>'pdf DetailxSch Pos'!BO38*'pdf DetailxSch Pos'!BO$124</f>
        <v>0</v>
      </c>
      <c r="BP38" s="4">
        <f>'pdf DetailxSch Pos'!BP38*'pdf DetailxSch Pos'!BP$124</f>
        <v>0</v>
      </c>
      <c r="BQ38" s="4">
        <f>'pdf DetailxSch Pos'!BQ38*'pdf DetailxSch Pos'!BQ$124</f>
        <v>0</v>
      </c>
      <c r="BR38" s="4">
        <f>'pdf DetailxSch Pos'!BR38*'pdf DetailxSch Pos'!BR$125</f>
        <v>0</v>
      </c>
      <c r="BS38" s="4">
        <f>'pdf DetailxSch Pos'!BS38*'pdf DetailxSch Pos'!BS$125</f>
        <v>0</v>
      </c>
      <c r="BT38" s="4">
        <f>'pdf DetailxSch Pos'!BT38*'pdf DetailxSch Pos'!BT$125</f>
        <v>55095.566502463036</v>
      </c>
      <c r="BU38" s="4">
        <f>'pdf DetailxSch Pos'!BU38*'pdf DetailxSch Pos'!BU$125</f>
        <v>0</v>
      </c>
      <c r="BV38" s="4">
        <f>'pdf DetailxSch Pos'!BV38*'pdf DetailxSch Pos'!BV$124</f>
        <v>0</v>
      </c>
      <c r="BW38" s="4">
        <f>'pdf DetailxSch Pos'!BW38*'pdf DetailxSch Pos'!BW$125</f>
        <v>0</v>
      </c>
      <c r="BX38" s="4">
        <f>'pdf DetailxSch Pos'!BX38*'pdf DetailxSch Pos'!BX$125</f>
        <v>7512.3152709359583</v>
      </c>
      <c r="BY38" s="4">
        <f>'pdf DetailxSch Pos'!BY38*'pdf DetailxSch Pos'!BY$125</f>
        <v>1353.6945812807878</v>
      </c>
      <c r="BZ38" s="4">
        <f>'pdf DetailxSch Pos'!BZ38*'pdf DetailxSch Pos'!BZ$125</f>
        <v>1177.3399014778322</v>
      </c>
      <c r="CA38" s="4">
        <f>'pdf DetailxSch Pos'!CA38*'pdf DetailxSch Pos'!CA$125</f>
        <v>1177.3399014778322</v>
      </c>
      <c r="CB38" s="4">
        <f>'pdf DetailxSch Pos'!CB38*'pdf DetailxSch Pos'!CB$125</f>
        <v>1353.6945812807878</v>
      </c>
      <c r="CC38" s="4">
        <f>'pdf DetailxSch Pos'!CC38*'pdf DetailxSch Pos'!CC$125</f>
        <v>4709.3596059113288</v>
      </c>
      <c r="CD38" s="4">
        <f>'pdf DetailxSch Pos'!CD38*'pdf DetailxSch Pos'!CD$124</f>
        <v>0</v>
      </c>
      <c r="CE38" s="4">
        <f>'pdf DetailxSch Pos'!CE38*'pdf DetailxSch Pos'!CE$124</f>
        <v>0</v>
      </c>
      <c r="CF38" s="4">
        <f>'pdf DetailxSch Pos'!CF38*'pdf DetailxSch Pos'!CF$125</f>
        <v>0</v>
      </c>
      <c r="CG38" s="4">
        <f>'pdf DetailxSch Pos'!CG38*'pdf DetailxSch Pos'!CG$125</f>
        <v>0</v>
      </c>
      <c r="CH38" s="4">
        <f>'pdf DetailxSch Pos'!CH38*'pdf DetailxSch Pos'!CH$124</f>
        <v>0</v>
      </c>
      <c r="CI38" s="4">
        <f>'pdf DetailxSch Pos'!CI38*'pdf DetailxSch Pos'!CI$124</f>
        <v>0</v>
      </c>
      <c r="CJ38" s="4">
        <f>'pdf DetailxSch Pos'!CJ38*'pdf DetailxSch Pos'!CJ$125</f>
        <v>0</v>
      </c>
      <c r="CK38" s="4">
        <f>'pdf DetailxSch Pos'!CK38*'pdf DetailxSch Pos'!CK$125</f>
        <v>0</v>
      </c>
      <c r="CL38" s="4">
        <f>'pdf DetailxSch Pos'!CL38*'pdf DetailxSch Pos'!CL$125</f>
        <v>23546.798029556641</v>
      </c>
      <c r="CM38" s="4">
        <f>'pdf DetailxSch Pos'!CM38*'pdf DetailxSch Pos'!CM$125</f>
        <v>61832.512315270913</v>
      </c>
      <c r="CN38" s="4">
        <f>'pdf DetailxSch Pos'!CN38*'pdf DetailxSch Pos'!CN$125</f>
        <v>4240.3940886699493</v>
      </c>
      <c r="CO38" s="4">
        <f>'pdf DetailxSch Pos'!CO38*'pdf DetailxSch Pos'!CO$125</f>
        <v>0</v>
      </c>
      <c r="CP38" s="4">
        <f>'pdf DetailxSch Pos'!CP38*'pdf DetailxSch Pos'!CP$125</f>
        <v>0</v>
      </c>
      <c r="CQ38" s="4">
        <f>'pdf DetailxSch Pos'!CQ38*'pdf DetailxSch Pos'!CQ$125</f>
        <v>13654.187192118223</v>
      </c>
      <c r="CR38" s="4">
        <f>'pdf DetailxSch Pos'!CR38*'pdf DetailxSch Pos'!CR$125</f>
        <v>0</v>
      </c>
      <c r="CS38" s="4">
        <f>'pdf DetailxSch Pos'!CS38*'pdf DetailxSch Pos'!CS$124</f>
        <v>0</v>
      </c>
      <c r="CT38" s="4">
        <f>'pdf DetailxSch Pos'!CT38*'pdf DetailxSch Pos'!CT$125</f>
        <v>25935.960591132996</v>
      </c>
      <c r="CU38" s="4">
        <f>'pdf DetailxSch Pos'!CU38*'pdf DetailxSch Pos'!CU$125</f>
        <v>0</v>
      </c>
      <c r="CV38" s="4">
        <f>'pdf DetailxSch Pos'!CV38*'pdf DetailxSch Pos'!CV$125</f>
        <v>64255.17241379308</v>
      </c>
      <c r="CW38" s="4">
        <f>'pdf DetailxSch Pos'!CW38*'pdf DetailxSch Pos'!CW$125</f>
        <v>110905.41871921178</v>
      </c>
      <c r="CY38" s="4">
        <f>'pdf DetailxSch Pos'!CY38*'pdf DetailxSch Pos'!CY$125</f>
        <v>0</v>
      </c>
      <c r="CZ38" s="4">
        <f>'pdf DetailxSch Pos'!CZ38*'pdf DetailxSch Pos'!CZ$125</f>
        <v>0</v>
      </c>
      <c r="DA38" s="4">
        <f>'pdf DetailxSch Pos'!DA38*'pdf DetailxSch Pos'!DA$125</f>
        <v>0</v>
      </c>
      <c r="DB38" s="4">
        <f>'pdf DetailxSch Pos'!DB38*'pdf DetailxSch Pos'!DB$125</f>
        <v>0</v>
      </c>
      <c r="DC38" s="4">
        <f>'pdf DetailxSch Pos'!DC38*'pdf DetailxSch Pos'!DC$125</f>
        <v>0</v>
      </c>
      <c r="DD38" s="4">
        <f>'pdf DetailxSch $$'!DE38</f>
        <v>112065</v>
      </c>
      <c r="DE38" s="4">
        <f t="shared" si="0"/>
        <v>4361232.5676530311</v>
      </c>
      <c r="DF38" s="4">
        <f t="shared" si="1"/>
        <v>4473297.5676530311</v>
      </c>
      <c r="DG38" s="4">
        <f>'pdf DetailxSch $$'!DG38</f>
        <v>4579676</v>
      </c>
      <c r="DH38" s="4">
        <f t="shared" si="2"/>
        <v>106378.43234696891</v>
      </c>
      <c r="DI38" s="44">
        <f t="shared" si="3"/>
        <v>-2.3780763684536556E-2</v>
      </c>
    </row>
    <row r="39" spans="1:113" x14ac:dyDescent="0.2">
      <c r="A39" s="7">
        <v>239</v>
      </c>
      <c r="B39" t="s">
        <v>53</v>
      </c>
      <c r="C39" t="s">
        <v>351</v>
      </c>
      <c r="D39">
        <v>2</v>
      </c>
      <c r="E39" s="10">
        <v>336</v>
      </c>
      <c r="F39" s="9">
        <v>0.41699999999999998</v>
      </c>
      <c r="G39">
        <v>140</v>
      </c>
      <c r="H39" s="4">
        <f>'pdf DetailxSch Pos'!H39*'pdf DetailxSch Pos'!H$124</f>
        <v>191050.75104188372</v>
      </c>
      <c r="I39" s="4">
        <f>'pdf DetailxSch Pos'!I39*'pdf DetailxSch Pos'!I$124</f>
        <v>110891.27068881014</v>
      </c>
      <c r="J39" s="4">
        <f>'pdf DetailxSch Pos'!J39*'pdf DetailxSch Pos'!J$124</f>
        <v>122331.79937332397</v>
      </c>
      <c r="K39" s="4">
        <f>'pdf DetailxSch Pos'!K39*'pdf DetailxSch Pos'!K$124</f>
        <v>0</v>
      </c>
      <c r="L39" s="4">
        <f>'pdf DetailxSch Pos'!L39*'pdf DetailxSch Pos'!L$124</f>
        <v>0</v>
      </c>
      <c r="M39" s="4">
        <f>'pdf DetailxSch Pos'!M39*'pdf DetailxSch Pos'!M$124</f>
        <v>89505.059196611037</v>
      </c>
      <c r="N39" s="4">
        <f>'pdf DetailxSch Pos'!N39*'pdf DetailxSch Pos'!N$124</f>
        <v>59866.796146808359</v>
      </c>
      <c r="O39" s="4">
        <f>'pdf DetailxSch Pos'!O39*'pdf DetailxSch Pos'!O$124</f>
        <v>0</v>
      </c>
      <c r="P39" s="4">
        <f>'pdf DetailxSch Pos'!P39*'pdf DetailxSch Pos'!P$124</f>
        <v>0</v>
      </c>
      <c r="Q39" s="4">
        <f>'pdf DetailxSch Pos'!Q39*'pdf DetailxSch Pos'!Q$124</f>
        <v>0</v>
      </c>
      <c r="R39" s="4">
        <f>'pdf DetailxSch Pos'!R39*'pdf DetailxSch Pos'!R$124</f>
        <v>0</v>
      </c>
      <c r="S39" s="4">
        <f>'pdf DetailxSch Pos'!S39*'pdf DetailxSch Pos'!S$124</f>
        <v>77625.750694703253</v>
      </c>
      <c r="T39" s="4">
        <f>'pdf DetailxSch Pos'!T39*'pdf DetailxSch Pos'!T$124</f>
        <v>60676.224767295193</v>
      </c>
      <c r="U39" s="4">
        <f>'pdf DetailxSch Pos'!U39*'pdf DetailxSch Pos'!U$124</f>
        <v>99432.634749854755</v>
      </c>
      <c r="V39" s="4">
        <f>'pdf DetailxSch Pos'!V39*'pdf DetailxSch Pos'!V$124</f>
        <v>110891.27068881014</v>
      </c>
      <c r="W39" s="4">
        <f>'pdf DetailxSch Pos'!W39*'pdf DetailxSch Pos'!W$124</f>
        <v>332673.8120664304</v>
      </c>
      <c r="X39" s="4">
        <f>'pdf DetailxSch Pos'!X39*'pdf DetailxSch Pos'!X$124</f>
        <v>0</v>
      </c>
      <c r="Y39" s="4">
        <f>'pdf DetailxSch Pos'!Y39*'pdf DetailxSch Pos'!Y$124</f>
        <v>221782.54137762028</v>
      </c>
      <c r="Z39" s="4">
        <f>'pdf DetailxSch Pos'!Z39*'pdf DetailxSch Pos'!Z$124</f>
        <v>110891.27068881014</v>
      </c>
      <c r="AA39" s="4">
        <f>'pdf DetailxSch Pos'!AA39*'pdf DetailxSch Pos'!AA$124</f>
        <v>221782.54137762028</v>
      </c>
      <c r="AB39" s="4">
        <f>'pdf DetailxSch Pos'!AB39*'pdf DetailxSch Pos'!AB$124</f>
        <v>167055.78847282359</v>
      </c>
      <c r="AC39" s="4">
        <f>'pdf DetailxSch Pos'!AC39*'pdf DetailxSch Pos'!AC$124</f>
        <v>100233.47308369415</v>
      </c>
      <c r="AD39" s="4">
        <f>'pdf DetailxSch Pos'!AD39*'pdf DetailxSch Pos'!AD$124</f>
        <v>1441586.5189545318</v>
      </c>
      <c r="AE39" s="4">
        <f>'pdf DetailxSch Pos'!AE39*'pdf DetailxSch Pos'!AE$124</f>
        <v>0</v>
      </c>
      <c r="AF39" s="4">
        <f>'pdf DetailxSch Pos'!AF39*'pdf DetailxSch Pos'!AF$124</f>
        <v>110891.27068881014</v>
      </c>
      <c r="AG39" s="4">
        <f>'pdf DetailxSch Pos'!AG39*'pdf DetailxSch Pos'!AG$124</f>
        <v>110891.27068881014</v>
      </c>
      <c r="AH39" s="4">
        <f>'pdf DetailxSch Pos'!AH39*'pdf DetailxSch Pos'!AH$124</f>
        <v>887130.16551048111</v>
      </c>
      <c r="AI39" s="4">
        <f>'pdf DetailxSch Pos'!AI39*'pdf DetailxSch Pos'!AI$124</f>
        <v>200466.94616738829</v>
      </c>
      <c r="AJ39" s="4">
        <f>'pdf DetailxSch Pos'!AJ39*'pdf DetailxSch Pos'!AJ$124</f>
        <v>0</v>
      </c>
      <c r="AK39" s="4">
        <f>'pdf DetailxSch Pos'!AK39*'pdf DetailxSch Pos'!AK$124</f>
        <v>0</v>
      </c>
      <c r="AL39" s="4">
        <f>'pdf DetailxSch Pos'!AL39*'pdf DetailxSch Pos'!AL$124</f>
        <v>443565.08275524055</v>
      </c>
      <c r="AM39" s="4">
        <f>'pdf DetailxSch Pos'!AM39*'pdf DetailxSch Pos'!AM$124</f>
        <v>0</v>
      </c>
      <c r="AN39" s="4">
        <f>'pdf DetailxSch Pos'!AN39*'pdf DetailxSch Pos'!AN$124</f>
        <v>0</v>
      </c>
      <c r="AO39" s="4">
        <f>'pdf DetailxSch Pos'!AO39*'pdf DetailxSch Pos'!AO$124</f>
        <v>0</v>
      </c>
      <c r="AP39" s="4">
        <f>'pdf DetailxSch Pos'!AP39*'pdf DetailxSch Pos'!AP$124</f>
        <v>0</v>
      </c>
      <c r="AQ39" s="4">
        <f>'pdf DetailxSch Pos'!AQ39*'pdf DetailxSch Pos'!AQ$124</f>
        <v>35800</v>
      </c>
      <c r="AR39" s="4">
        <f>'pdf DetailxSch Pos'!AR39*'pdf DetailxSch Pos'!AR$124</f>
        <v>35800</v>
      </c>
      <c r="AS39" s="4">
        <f>'pdf DetailxSch Pos'!AS39*'pdf DetailxSch Pos'!AS$124</f>
        <v>10740</v>
      </c>
      <c r="AT39" s="4">
        <f>'pdf DetailxSch Pos'!AT39*'pdf DetailxSch Pos'!AT$125</f>
        <v>0</v>
      </c>
      <c r="AU39" s="4">
        <f>'pdf DetailxSch Pos'!AU39*'pdf DetailxSch Pos'!AU$125</f>
        <v>0</v>
      </c>
      <c r="AV39" s="4">
        <f>'pdf DetailxSch Pos'!AV39*'pdf DetailxSch Pos'!AV$125</f>
        <v>147714.28571428568</v>
      </c>
      <c r="AW39" s="4">
        <f>'pdf DetailxSch Pos'!AW39*'pdf DetailxSch Pos'!AW$125</f>
        <v>2386.2068965517233</v>
      </c>
      <c r="AX39" s="4">
        <f>'pdf DetailxSch Pos'!AX39*'pdf DetailxSch Pos'!AX$125</f>
        <v>0</v>
      </c>
      <c r="AY39" s="4">
        <f>'pdf DetailxSch Pos'!AY39*'pdf DetailxSch Pos'!AY$124</f>
        <v>0</v>
      </c>
      <c r="AZ39" s="4">
        <f>'pdf DetailxSch Pos'!AZ39*'pdf DetailxSch Pos'!AZ$124</f>
        <v>0</v>
      </c>
      <c r="BA39" s="4">
        <f>'pdf DetailxSch Pos'!BA39*'pdf DetailxSch Pos'!BA$124</f>
        <v>0</v>
      </c>
      <c r="BB39" s="4">
        <f>'pdf DetailxSch Pos'!BB39*'pdf DetailxSch Pos'!BB$124</f>
        <v>0</v>
      </c>
      <c r="BC39" s="4">
        <f>'pdf DetailxSch Pos'!BC39*'pdf DetailxSch Pos'!BC$124</f>
        <v>0</v>
      </c>
      <c r="BD39" s="4">
        <f>'pdf DetailxSch Pos'!BD39*'pdf DetailxSch Pos'!BD$124</f>
        <v>0</v>
      </c>
      <c r="BE39" s="4">
        <f>'pdf DetailxSch Pos'!BE39*'pdf DetailxSch Pos'!BE$124</f>
        <v>0</v>
      </c>
      <c r="BF39" s="4">
        <f>'pdf DetailxSch Pos'!BF39*'pdf DetailxSch Pos'!BF$125</f>
        <v>0</v>
      </c>
      <c r="BG39" s="4">
        <f>'pdf DetailxSch Pos'!BG39*'pdf DetailxSch Pos'!BG$125</f>
        <v>0</v>
      </c>
      <c r="BH39" s="4">
        <f>'pdf DetailxSch Pos'!BH39*'pdf DetailxSch Pos'!BH$125</f>
        <v>0</v>
      </c>
      <c r="BI39" s="4">
        <f>'pdf DetailxSch Pos'!BI39*'pdf DetailxSch Pos'!BI$125</f>
        <v>0</v>
      </c>
      <c r="BJ39" s="4">
        <f>'pdf DetailxSch Pos'!BJ39*'pdf DetailxSch Pos'!BJ$124</f>
        <v>0</v>
      </c>
      <c r="BK39" s="4">
        <f>'pdf DetailxSch Pos'!BK39*'pdf DetailxSch Pos'!BK$124</f>
        <v>0</v>
      </c>
      <c r="BL39" s="4">
        <f>'pdf DetailxSch Pos'!BL39*'pdf DetailxSch Pos'!BL$124</f>
        <v>0</v>
      </c>
      <c r="BM39" s="4">
        <f>'pdf DetailxSch Pos'!BM39*'pdf DetailxSch Pos'!BM$124</f>
        <v>0</v>
      </c>
      <c r="BN39" s="4">
        <f>'pdf DetailxSch Pos'!BN39*'pdf DetailxSch Pos'!BN$124</f>
        <v>0</v>
      </c>
      <c r="BO39" s="4">
        <f>'pdf DetailxSch Pos'!BO39*'pdf DetailxSch Pos'!BO$124</f>
        <v>0</v>
      </c>
      <c r="BP39" s="4">
        <f>'pdf DetailxSch Pos'!BP39*'pdf DetailxSch Pos'!BP$124</f>
        <v>0</v>
      </c>
      <c r="BQ39" s="4">
        <f>'pdf DetailxSch Pos'!BQ39*'pdf DetailxSch Pos'!BQ$124</f>
        <v>0</v>
      </c>
      <c r="BR39" s="4">
        <f>'pdf DetailxSch Pos'!BR39*'pdf DetailxSch Pos'!BR$125</f>
        <v>0</v>
      </c>
      <c r="BS39" s="4">
        <f>'pdf DetailxSch Pos'!BS39*'pdf DetailxSch Pos'!BS$125</f>
        <v>0</v>
      </c>
      <c r="BT39" s="4">
        <f>'pdf DetailxSch Pos'!BT39*'pdf DetailxSch Pos'!BT$125</f>
        <v>55095.566502463036</v>
      </c>
      <c r="BU39" s="4">
        <f>'pdf DetailxSch Pos'!BU39*'pdf DetailxSch Pos'!BU$125</f>
        <v>0</v>
      </c>
      <c r="BV39" s="4">
        <f>'pdf DetailxSch Pos'!BV39*'pdf DetailxSch Pos'!BV$124</f>
        <v>0</v>
      </c>
      <c r="BW39" s="4">
        <f>'pdf DetailxSch Pos'!BW39*'pdf DetailxSch Pos'!BW$125</f>
        <v>0</v>
      </c>
      <c r="BX39" s="4">
        <f>'pdf DetailxSch Pos'!BX39*'pdf DetailxSch Pos'!BX$125</f>
        <v>2755.6650246305412</v>
      </c>
      <c r="BY39" s="4">
        <f>'pdf DetailxSch Pos'!BY39*'pdf DetailxSch Pos'!BY$125</f>
        <v>1903.4482758620684</v>
      </c>
      <c r="BZ39" s="4">
        <f>'pdf DetailxSch Pos'!BZ39*'pdf DetailxSch Pos'!BZ$125</f>
        <v>1655.1724137931028</v>
      </c>
      <c r="CA39" s="4">
        <f>'pdf DetailxSch Pos'!CA39*'pdf DetailxSch Pos'!CA$125</f>
        <v>1655.1724137931028</v>
      </c>
      <c r="CB39" s="4">
        <f>'pdf DetailxSch Pos'!CB39*'pdf DetailxSch Pos'!CB$125</f>
        <v>1903.4482758620684</v>
      </c>
      <c r="CC39" s="4">
        <f>'pdf DetailxSch Pos'!CC39*'pdf DetailxSch Pos'!CC$125</f>
        <v>6620.6896551724112</v>
      </c>
      <c r="CD39" s="4">
        <f>'pdf DetailxSch Pos'!CD39*'pdf DetailxSch Pos'!CD$124</f>
        <v>0</v>
      </c>
      <c r="CE39" s="4">
        <f>'pdf DetailxSch Pos'!CE39*'pdf DetailxSch Pos'!CE$124</f>
        <v>0</v>
      </c>
      <c r="CF39" s="4">
        <f>'pdf DetailxSch Pos'!CF39*'pdf DetailxSch Pos'!CF$125</f>
        <v>0</v>
      </c>
      <c r="CG39" s="4">
        <f>'pdf DetailxSch Pos'!CG39*'pdf DetailxSch Pos'!CG$125</f>
        <v>0</v>
      </c>
      <c r="CH39" s="4">
        <f>'pdf DetailxSch Pos'!CH39*'pdf DetailxSch Pos'!CH$124</f>
        <v>0</v>
      </c>
      <c r="CI39" s="4">
        <f>'pdf DetailxSch Pos'!CI39*'pdf DetailxSch Pos'!CI$124</f>
        <v>0</v>
      </c>
      <c r="CJ39" s="4">
        <f>'pdf DetailxSch Pos'!CJ39*'pdf DetailxSch Pos'!CJ$125</f>
        <v>0</v>
      </c>
      <c r="CK39" s="4">
        <f>'pdf DetailxSch Pos'!CK39*'pdf DetailxSch Pos'!CK$125</f>
        <v>0</v>
      </c>
      <c r="CL39" s="4">
        <f>'pdf DetailxSch Pos'!CL39*'pdf DetailxSch Pos'!CL$125</f>
        <v>33103.448275862058</v>
      </c>
      <c r="CM39" s="4">
        <f>'pdf DetailxSch Pos'!CM39*'pdf DetailxSch Pos'!CM$125</f>
        <v>84007.881773398985</v>
      </c>
      <c r="CN39" s="4">
        <f>'pdf DetailxSch Pos'!CN39*'pdf DetailxSch Pos'!CN$125</f>
        <v>5218.7192118226585</v>
      </c>
      <c r="CO39" s="4">
        <f>'pdf DetailxSch Pos'!CO39*'pdf DetailxSch Pos'!CO$125</f>
        <v>0</v>
      </c>
      <c r="CP39" s="4">
        <f>'pdf DetailxSch Pos'!CP39*'pdf DetailxSch Pos'!CP$125</f>
        <v>0</v>
      </c>
      <c r="CQ39" s="4">
        <f>'pdf DetailxSch Pos'!CQ39*'pdf DetailxSch Pos'!CQ$125</f>
        <v>0</v>
      </c>
      <c r="CR39" s="4">
        <f>'pdf DetailxSch Pos'!CR39*'pdf DetailxSch Pos'!CR$125</f>
        <v>0</v>
      </c>
      <c r="CS39" s="4">
        <f>'pdf DetailxSch Pos'!CS39*'pdf DetailxSch Pos'!CS$124</f>
        <v>0</v>
      </c>
      <c r="CT39" s="4">
        <f>'pdf DetailxSch Pos'!CT39*'pdf DetailxSch Pos'!CT$125</f>
        <v>3990.1477832512301</v>
      </c>
      <c r="CU39" s="4">
        <f>'pdf DetailxSch Pos'!CU39*'pdf DetailxSch Pos'!CU$125</f>
        <v>0</v>
      </c>
      <c r="CV39" s="4">
        <f>'pdf DetailxSch Pos'!CV39*'pdf DetailxSch Pos'!CV$125</f>
        <v>0</v>
      </c>
      <c r="CW39" s="4">
        <f>'pdf DetailxSch Pos'!CW39*'pdf DetailxSch Pos'!CW$125</f>
        <v>0</v>
      </c>
      <c r="CY39" s="4">
        <f>'pdf DetailxSch Pos'!CY39*'pdf DetailxSch Pos'!CY$125</f>
        <v>0</v>
      </c>
      <c r="CZ39" s="4">
        <f>'pdf DetailxSch Pos'!CZ39*'pdf DetailxSch Pos'!CZ$125</f>
        <v>0</v>
      </c>
      <c r="DA39" s="4">
        <f>'pdf DetailxSch Pos'!DA39*'pdf DetailxSch Pos'!DA$125</f>
        <v>0</v>
      </c>
      <c r="DB39" s="4">
        <f>'pdf DetailxSch Pos'!DB39*'pdf DetailxSch Pos'!DB$125</f>
        <v>0</v>
      </c>
      <c r="DC39" s="4">
        <f>'pdf DetailxSch Pos'!DC39*'pdf DetailxSch Pos'!DC$125</f>
        <v>0</v>
      </c>
      <c r="DD39" s="4">
        <f>'pdf DetailxSch $$'!DE39</f>
        <v>-112559</v>
      </c>
      <c r="DE39" s="4">
        <f t="shared" si="0"/>
        <v>5701572.0913971113</v>
      </c>
      <c r="DF39" s="4">
        <f t="shared" si="1"/>
        <v>5589013.0913971113</v>
      </c>
      <c r="DG39" s="4">
        <f>'pdf DetailxSch $$'!DG39</f>
        <v>5727578</v>
      </c>
      <c r="DH39" s="4">
        <f t="shared" si="2"/>
        <v>138564.9086028887</v>
      </c>
      <c r="DI39" s="44">
        <f t="shared" si="3"/>
        <v>-2.4792375028817652E-2</v>
      </c>
    </row>
    <row r="40" spans="1:113" x14ac:dyDescent="0.2">
      <c r="A40" s="7">
        <v>227</v>
      </c>
      <c r="B40" t="s">
        <v>54</v>
      </c>
      <c r="C40" t="s">
        <v>351</v>
      </c>
      <c r="D40">
        <v>1</v>
      </c>
      <c r="E40" s="10">
        <v>410</v>
      </c>
      <c r="F40" s="9">
        <v>0.51200000000000001</v>
      </c>
      <c r="G40">
        <v>210</v>
      </c>
      <c r="H40" s="4">
        <f>'pdf DetailxSch Pos'!H40*'pdf DetailxSch Pos'!H$124</f>
        <v>191050.75104188372</v>
      </c>
      <c r="I40" s="4">
        <f>'pdf DetailxSch Pos'!I40*'pdf DetailxSch Pos'!I$124</f>
        <v>110891.27068881014</v>
      </c>
      <c r="J40" s="4">
        <f>'pdf DetailxSch Pos'!J40*'pdf DetailxSch Pos'!J$124</f>
        <v>152914.74921665495</v>
      </c>
      <c r="K40" s="4">
        <f>'pdf DetailxSch Pos'!K40*'pdf DetailxSch Pos'!K$124</f>
        <v>0</v>
      </c>
      <c r="L40" s="4">
        <f>'pdf DetailxSch Pos'!L40*'pdf DetailxSch Pos'!L$124</f>
        <v>0</v>
      </c>
      <c r="M40" s="4">
        <f>'pdf DetailxSch Pos'!M40*'pdf DetailxSch Pos'!M$124</f>
        <v>89505.059196611037</v>
      </c>
      <c r="N40" s="4">
        <f>'pdf DetailxSch Pos'!N40*'pdf DetailxSch Pos'!N$124</f>
        <v>59866.796146808359</v>
      </c>
      <c r="O40" s="4">
        <f>'pdf DetailxSch Pos'!O40*'pdf DetailxSch Pos'!O$124</f>
        <v>44831.193878299673</v>
      </c>
      <c r="P40" s="4">
        <f>'pdf DetailxSch Pos'!P40*'pdf DetailxSch Pos'!P$124</f>
        <v>0</v>
      </c>
      <c r="Q40" s="4">
        <f>'pdf DetailxSch Pos'!Q40*'pdf DetailxSch Pos'!Q$124</f>
        <v>0</v>
      </c>
      <c r="R40" s="4">
        <f>'pdf DetailxSch Pos'!R40*'pdf DetailxSch Pos'!R$124</f>
        <v>0</v>
      </c>
      <c r="S40" s="4">
        <f>'pdf DetailxSch Pos'!S40*'pdf DetailxSch Pos'!S$124</f>
        <v>77625.750694703253</v>
      </c>
      <c r="T40" s="4">
        <f>'pdf DetailxSch Pos'!T40*'pdf DetailxSch Pos'!T$124</f>
        <v>60676.224767295193</v>
      </c>
      <c r="U40" s="4">
        <f>'pdf DetailxSch Pos'!U40*'pdf DetailxSch Pos'!U$124</f>
        <v>99432.634749854755</v>
      </c>
      <c r="V40" s="4">
        <f>'pdf DetailxSch Pos'!V40*'pdf DetailxSch Pos'!V$124</f>
        <v>110891.27068881014</v>
      </c>
      <c r="W40" s="4">
        <f>'pdf DetailxSch Pos'!W40*'pdf DetailxSch Pos'!W$124</f>
        <v>499010.71809964563</v>
      </c>
      <c r="X40" s="4">
        <f>'pdf DetailxSch Pos'!X40*'pdf DetailxSch Pos'!X$124</f>
        <v>55445.635344405069</v>
      </c>
      <c r="Y40" s="4">
        <f>'pdf DetailxSch Pos'!Y40*'pdf DetailxSch Pos'!Y$124</f>
        <v>221782.54137762028</v>
      </c>
      <c r="Z40" s="4">
        <f>'pdf DetailxSch Pos'!Z40*'pdf DetailxSch Pos'!Z$124</f>
        <v>0</v>
      </c>
      <c r="AA40" s="4">
        <f>'pdf DetailxSch Pos'!AA40*'pdf DetailxSch Pos'!AA$124</f>
        <v>332673.8120664304</v>
      </c>
      <c r="AB40" s="4">
        <f>'pdf DetailxSch Pos'!AB40*'pdf DetailxSch Pos'!AB$124</f>
        <v>167055.78847282359</v>
      </c>
      <c r="AC40" s="4">
        <f>'pdf DetailxSch Pos'!AC40*'pdf DetailxSch Pos'!AC$124</f>
        <v>100233.47308369415</v>
      </c>
      <c r="AD40" s="4">
        <f>'pdf DetailxSch Pos'!AD40*'pdf DetailxSch Pos'!AD$124</f>
        <v>1885151.6017097724</v>
      </c>
      <c r="AE40" s="4">
        <f>'pdf DetailxSch Pos'!AE40*'pdf DetailxSch Pos'!AE$124</f>
        <v>0</v>
      </c>
      <c r="AF40" s="4">
        <f>'pdf DetailxSch Pos'!AF40*'pdf DetailxSch Pos'!AF$124</f>
        <v>110891.27068881014</v>
      </c>
      <c r="AG40" s="4">
        <f>'pdf DetailxSch Pos'!AG40*'pdf DetailxSch Pos'!AG$124</f>
        <v>221782.54137762028</v>
      </c>
      <c r="AH40" s="4">
        <f>'pdf DetailxSch Pos'!AH40*'pdf DetailxSch Pos'!AH$124</f>
        <v>776238.89482167095</v>
      </c>
      <c r="AI40" s="4">
        <f>'pdf DetailxSch Pos'!AI40*'pdf DetailxSch Pos'!AI$124</f>
        <v>133644.63077825887</v>
      </c>
      <c r="AJ40" s="4">
        <f>'pdf DetailxSch Pos'!AJ40*'pdf DetailxSch Pos'!AJ$124</f>
        <v>0</v>
      </c>
      <c r="AK40" s="4">
        <f>'pdf DetailxSch Pos'!AK40*'pdf DetailxSch Pos'!AK$124</f>
        <v>0</v>
      </c>
      <c r="AL40" s="4">
        <f>'pdf DetailxSch Pos'!AL40*'pdf DetailxSch Pos'!AL$124</f>
        <v>998021.43619929126</v>
      </c>
      <c r="AM40" s="4">
        <f>'pdf DetailxSch Pos'!AM40*'pdf DetailxSch Pos'!AM$124</f>
        <v>0</v>
      </c>
      <c r="AN40" s="4">
        <f>'pdf DetailxSch Pos'!AN40*'pdf DetailxSch Pos'!AN$124</f>
        <v>0</v>
      </c>
      <c r="AO40" s="4">
        <f>'pdf DetailxSch Pos'!AO40*'pdf DetailxSch Pos'!AO$124</f>
        <v>110891.27068881014</v>
      </c>
      <c r="AP40" s="4">
        <f>'pdf DetailxSch Pos'!AP40*'pdf DetailxSch Pos'!AP$124</f>
        <v>0</v>
      </c>
      <c r="AQ40" s="4">
        <f>'pdf DetailxSch Pos'!AQ40*'pdf DetailxSch Pos'!AQ$124</f>
        <v>0</v>
      </c>
      <c r="AR40" s="4">
        <f>'pdf DetailxSch Pos'!AR40*'pdf DetailxSch Pos'!AR$124</f>
        <v>0</v>
      </c>
      <c r="AS40" s="4">
        <f>'pdf DetailxSch Pos'!AS40*'pdf DetailxSch Pos'!AS$124</f>
        <v>0</v>
      </c>
      <c r="AT40" s="4">
        <f>'pdf DetailxSch Pos'!AT40*'pdf DetailxSch Pos'!AT$125</f>
        <v>0</v>
      </c>
      <c r="AU40" s="4">
        <f>'pdf DetailxSch Pos'!AU40*'pdf DetailxSch Pos'!AU$125</f>
        <v>0</v>
      </c>
      <c r="AV40" s="4">
        <f>'pdf DetailxSch Pos'!AV40*'pdf DetailxSch Pos'!AV$125</f>
        <v>180247.29064039403</v>
      </c>
      <c r="AW40" s="4">
        <f>'pdf DetailxSch Pos'!AW40*'pdf DetailxSch Pos'!AW$125</f>
        <v>2912.3152709359597</v>
      </c>
      <c r="AX40" s="4">
        <f>'pdf DetailxSch Pos'!AX40*'pdf DetailxSch Pos'!AX$125</f>
        <v>0</v>
      </c>
      <c r="AY40" s="4">
        <f>'pdf DetailxSch Pos'!AY40*'pdf DetailxSch Pos'!AY$124</f>
        <v>0</v>
      </c>
      <c r="AZ40" s="4">
        <f>'pdf DetailxSch Pos'!AZ40*'pdf DetailxSch Pos'!AZ$124</f>
        <v>0</v>
      </c>
      <c r="BA40" s="4">
        <f>'pdf DetailxSch Pos'!BA40*'pdf DetailxSch Pos'!BA$124</f>
        <v>0</v>
      </c>
      <c r="BB40" s="4">
        <f>'pdf DetailxSch Pos'!BB40*'pdf DetailxSch Pos'!BB$124</f>
        <v>0</v>
      </c>
      <c r="BC40" s="4">
        <f>'pdf DetailxSch Pos'!BC40*'pdf DetailxSch Pos'!BC$124</f>
        <v>0</v>
      </c>
      <c r="BD40" s="4">
        <f>'pdf DetailxSch Pos'!BD40*'pdf DetailxSch Pos'!BD$124</f>
        <v>0</v>
      </c>
      <c r="BE40" s="4">
        <f>'pdf DetailxSch Pos'!BE40*'pdf DetailxSch Pos'!BE$124</f>
        <v>0</v>
      </c>
      <c r="BF40" s="4">
        <f>'pdf DetailxSch Pos'!BF40*'pdf DetailxSch Pos'!BF$125</f>
        <v>0</v>
      </c>
      <c r="BG40" s="4">
        <f>'pdf DetailxSch Pos'!BG40*'pdf DetailxSch Pos'!BG$125</f>
        <v>0</v>
      </c>
      <c r="BH40" s="4">
        <f>'pdf DetailxSch Pos'!BH40*'pdf DetailxSch Pos'!BH$125</f>
        <v>0</v>
      </c>
      <c r="BI40" s="4">
        <f>'pdf DetailxSch Pos'!BI40*'pdf DetailxSch Pos'!BI$125</f>
        <v>0</v>
      </c>
      <c r="BJ40" s="4">
        <f>'pdf DetailxSch Pos'!BJ40*'pdf DetailxSch Pos'!BJ$124</f>
        <v>0</v>
      </c>
      <c r="BK40" s="4">
        <f>'pdf DetailxSch Pos'!BK40*'pdf DetailxSch Pos'!BK$124</f>
        <v>0</v>
      </c>
      <c r="BL40" s="4">
        <f>'pdf DetailxSch Pos'!BL40*'pdf DetailxSch Pos'!BL$124</f>
        <v>0</v>
      </c>
      <c r="BM40" s="4">
        <f>'pdf DetailxSch Pos'!BM40*'pdf DetailxSch Pos'!BM$124</f>
        <v>0</v>
      </c>
      <c r="BN40" s="4">
        <f>'pdf DetailxSch Pos'!BN40*'pdf DetailxSch Pos'!BN$124</f>
        <v>0</v>
      </c>
      <c r="BO40" s="4">
        <f>'pdf DetailxSch Pos'!BO40*'pdf DetailxSch Pos'!BO$124</f>
        <v>0</v>
      </c>
      <c r="BP40" s="4">
        <f>'pdf DetailxSch Pos'!BP40*'pdf DetailxSch Pos'!BP$124</f>
        <v>0</v>
      </c>
      <c r="BQ40" s="4">
        <f>'pdf DetailxSch Pos'!BQ40*'pdf DetailxSch Pos'!BQ$124</f>
        <v>0</v>
      </c>
      <c r="BR40" s="4">
        <f>'pdf DetailxSch Pos'!BR40*'pdf DetailxSch Pos'!BR$125</f>
        <v>0</v>
      </c>
      <c r="BS40" s="4">
        <f>'pdf DetailxSch Pos'!BS40*'pdf DetailxSch Pos'!BS$125</f>
        <v>0</v>
      </c>
      <c r="BT40" s="4">
        <f>'pdf DetailxSch Pos'!BT40*'pdf DetailxSch Pos'!BT$125</f>
        <v>55095.566502463036</v>
      </c>
      <c r="BU40" s="4">
        <f>'pdf DetailxSch Pos'!BU40*'pdf DetailxSch Pos'!BU$125</f>
        <v>0</v>
      </c>
      <c r="BV40" s="4">
        <f>'pdf DetailxSch Pos'!BV40*'pdf DetailxSch Pos'!BV$124</f>
        <v>0</v>
      </c>
      <c r="BW40" s="4">
        <f>'pdf DetailxSch Pos'!BW40*'pdf DetailxSch Pos'!BW$125</f>
        <v>0</v>
      </c>
      <c r="BX40" s="4">
        <f>'pdf DetailxSch Pos'!BX40*'pdf DetailxSch Pos'!BX$125</f>
        <v>4130.0492610837427</v>
      </c>
      <c r="BY40" s="4">
        <f>'pdf DetailxSch Pos'!BY40*'pdf DetailxSch Pos'!BY$125</f>
        <v>2323.1527093596051</v>
      </c>
      <c r="BZ40" s="4">
        <f>'pdf DetailxSch Pos'!BZ40*'pdf DetailxSch Pos'!BZ$125</f>
        <v>2019.7044334975362</v>
      </c>
      <c r="CA40" s="4">
        <f>'pdf DetailxSch Pos'!CA40*'pdf DetailxSch Pos'!CA$125</f>
        <v>2019.7044334975362</v>
      </c>
      <c r="CB40" s="4">
        <f>'pdf DetailxSch Pos'!CB40*'pdf DetailxSch Pos'!CB$125</f>
        <v>2323.1527093596051</v>
      </c>
      <c r="CC40" s="4">
        <f>'pdf DetailxSch Pos'!CC40*'pdf DetailxSch Pos'!CC$125</f>
        <v>8078.8177339901449</v>
      </c>
      <c r="CD40" s="4">
        <f>'pdf DetailxSch Pos'!CD40*'pdf DetailxSch Pos'!CD$124</f>
        <v>0</v>
      </c>
      <c r="CE40" s="4">
        <f>'pdf DetailxSch Pos'!CE40*'pdf DetailxSch Pos'!CE$124</f>
        <v>0</v>
      </c>
      <c r="CF40" s="4">
        <f>'pdf DetailxSch Pos'!CF40*'pdf DetailxSch Pos'!CF$125</f>
        <v>0</v>
      </c>
      <c r="CG40" s="4">
        <f>'pdf DetailxSch Pos'!CG40*'pdf DetailxSch Pos'!CG$125</f>
        <v>0</v>
      </c>
      <c r="CH40" s="4">
        <f>'pdf DetailxSch Pos'!CH40*'pdf DetailxSch Pos'!CH$124</f>
        <v>114084.97559574516</v>
      </c>
      <c r="CI40" s="4">
        <f>'pdf DetailxSch Pos'!CI40*'pdf DetailxSch Pos'!CI$124</f>
        <v>0</v>
      </c>
      <c r="CJ40" s="4">
        <f>'pdf DetailxSch Pos'!CJ40*'pdf DetailxSch Pos'!CJ$125</f>
        <v>0</v>
      </c>
      <c r="CK40" s="4">
        <f>'pdf DetailxSch Pos'!CK40*'pdf DetailxSch Pos'!CK$125</f>
        <v>0</v>
      </c>
      <c r="CL40" s="4">
        <f>'pdf DetailxSch Pos'!CL40*'pdf DetailxSch Pos'!CL$125</f>
        <v>40394.088669950725</v>
      </c>
      <c r="CM40" s="4">
        <f>'pdf DetailxSch Pos'!CM40*'pdf DetailxSch Pos'!CM$125</f>
        <v>107331.03448275858</v>
      </c>
      <c r="CN40" s="4">
        <f>'pdf DetailxSch Pos'!CN40*'pdf DetailxSch Pos'!CN$125</f>
        <v>6344.8275862068949</v>
      </c>
      <c r="CO40" s="4">
        <f>'pdf DetailxSch Pos'!CO40*'pdf DetailxSch Pos'!CO$125</f>
        <v>0</v>
      </c>
      <c r="CP40" s="4">
        <f>'pdf DetailxSch Pos'!CP40*'pdf DetailxSch Pos'!CP$125</f>
        <v>0</v>
      </c>
      <c r="CQ40" s="4">
        <f>'pdf DetailxSch Pos'!CQ40*'pdf DetailxSch Pos'!CQ$125</f>
        <v>0</v>
      </c>
      <c r="CR40" s="4">
        <f>'pdf DetailxSch Pos'!CR40*'pdf DetailxSch Pos'!CR$125</f>
        <v>0</v>
      </c>
      <c r="CS40" s="4">
        <f>'pdf DetailxSch Pos'!CS40*'pdf DetailxSch Pos'!CS$124</f>
        <v>0</v>
      </c>
      <c r="CT40" s="4">
        <f>'pdf DetailxSch Pos'!CT40*'pdf DetailxSch Pos'!CT$125</f>
        <v>10418.719211822658</v>
      </c>
      <c r="CU40" s="4">
        <f>'pdf DetailxSch Pos'!CU40*'pdf DetailxSch Pos'!CU$125</f>
        <v>0</v>
      </c>
      <c r="CV40" s="4">
        <f>'pdf DetailxSch Pos'!CV40*'pdf DetailxSch Pos'!CV$125</f>
        <v>0</v>
      </c>
      <c r="CW40" s="4">
        <f>'pdf DetailxSch Pos'!CW40*'pdf DetailxSch Pos'!CW$125</f>
        <v>0</v>
      </c>
      <c r="CY40" s="4">
        <f>'pdf DetailxSch Pos'!CY40*'pdf DetailxSch Pos'!CY$125</f>
        <v>0</v>
      </c>
      <c r="CZ40" s="4">
        <f>'pdf DetailxSch Pos'!CZ40*'pdf DetailxSch Pos'!CZ$125</f>
        <v>0</v>
      </c>
      <c r="DA40" s="4">
        <f>'pdf DetailxSch Pos'!DA40*'pdf DetailxSch Pos'!DA$125</f>
        <v>0</v>
      </c>
      <c r="DB40" s="4">
        <f>'pdf DetailxSch Pos'!DB40*'pdf DetailxSch Pos'!DB$125</f>
        <v>0</v>
      </c>
      <c r="DC40" s="4">
        <f>'pdf DetailxSch Pos'!DC40*'pdf DetailxSch Pos'!DC$125</f>
        <v>0</v>
      </c>
      <c r="DD40" s="4">
        <f>'pdf DetailxSch $$'!DE40</f>
        <v>13</v>
      </c>
      <c r="DE40" s="4">
        <f t="shared" si="0"/>
        <v>7148232.7150196498</v>
      </c>
      <c r="DF40" s="4">
        <f t="shared" si="1"/>
        <v>7148245.7150196498</v>
      </c>
      <c r="DG40" s="4">
        <f>'pdf DetailxSch $$'!DG40</f>
        <v>7313597</v>
      </c>
      <c r="DH40" s="4">
        <f t="shared" si="2"/>
        <v>165351.28498035017</v>
      </c>
      <c r="DI40" s="44">
        <f t="shared" si="3"/>
        <v>-2.3131729318274511E-2</v>
      </c>
    </row>
    <row r="41" spans="1:113" x14ac:dyDescent="0.2">
      <c r="A41" s="7">
        <v>246</v>
      </c>
      <c r="B41" t="s">
        <v>55</v>
      </c>
      <c r="C41" t="s">
        <v>355</v>
      </c>
      <c r="D41">
        <v>2</v>
      </c>
      <c r="E41" s="10">
        <v>525</v>
      </c>
      <c r="F41" s="9">
        <v>0.16</v>
      </c>
      <c r="G41">
        <v>84</v>
      </c>
      <c r="H41" s="4">
        <f>'pdf DetailxSch Pos'!H41*'pdf DetailxSch Pos'!H$124</f>
        <v>191050.75104188372</v>
      </c>
      <c r="I41" s="4">
        <f>'pdf DetailxSch Pos'!I41*'pdf DetailxSch Pos'!I$124</f>
        <v>110891.27068881014</v>
      </c>
      <c r="J41" s="4">
        <f>'pdf DetailxSch Pos'!J41*'pdf DetailxSch Pos'!J$124</f>
        <v>275246.54858997889</v>
      </c>
      <c r="K41" s="4">
        <f>'pdf DetailxSch Pos'!K41*'pdf DetailxSch Pos'!K$124</f>
        <v>144158.65189545319</v>
      </c>
      <c r="L41" s="4">
        <f>'pdf DetailxSch Pos'!L41*'pdf DetailxSch Pos'!L$124</f>
        <v>0</v>
      </c>
      <c r="M41" s="4">
        <f>'pdf DetailxSch Pos'!M41*'pdf DetailxSch Pos'!M$124</f>
        <v>89505.059196611037</v>
      </c>
      <c r="N41" s="4">
        <f>'pdf DetailxSch Pos'!N41*'pdf DetailxSch Pos'!N$124</f>
        <v>59866.796146808359</v>
      </c>
      <c r="O41" s="4">
        <f>'pdf DetailxSch Pos'!O41*'pdf DetailxSch Pos'!O$124</f>
        <v>58280.552041789575</v>
      </c>
      <c r="P41" s="4">
        <f>'pdf DetailxSch Pos'!P41*'pdf DetailxSch Pos'!P$124</f>
        <v>0</v>
      </c>
      <c r="Q41" s="4">
        <f>'pdf DetailxSch Pos'!Q41*'pdf DetailxSch Pos'!Q$124</f>
        <v>0</v>
      </c>
      <c r="R41" s="4">
        <f>'pdf DetailxSch Pos'!R41*'pdf DetailxSch Pos'!R$124</f>
        <v>0</v>
      </c>
      <c r="S41" s="4">
        <f>'pdf DetailxSch Pos'!S41*'pdf DetailxSch Pos'!S$124</f>
        <v>77625.750694703253</v>
      </c>
      <c r="T41" s="4">
        <f>'pdf DetailxSch Pos'!T41*'pdf DetailxSch Pos'!T$124</f>
        <v>60676.224767295193</v>
      </c>
      <c r="U41" s="4">
        <f>'pdf DetailxSch Pos'!U41*'pdf DetailxSch Pos'!U$124</f>
        <v>149148.95212478214</v>
      </c>
      <c r="V41" s="4">
        <f>'pdf DetailxSch Pos'!V41*'pdf DetailxSch Pos'!V$124</f>
        <v>110891.27068881014</v>
      </c>
      <c r="W41" s="4">
        <f>'pdf DetailxSch Pos'!W41*'pdf DetailxSch Pos'!W$124</f>
        <v>0</v>
      </c>
      <c r="X41" s="4">
        <f>'pdf DetailxSch Pos'!X41*'pdf DetailxSch Pos'!X$124</f>
        <v>0</v>
      </c>
      <c r="Y41" s="4">
        <f>'pdf DetailxSch Pos'!Y41*'pdf DetailxSch Pos'!Y$124</f>
        <v>0</v>
      </c>
      <c r="Z41" s="4">
        <f>'pdf DetailxSch Pos'!Z41*'pdf DetailxSch Pos'!Z$124</f>
        <v>0</v>
      </c>
      <c r="AA41" s="4">
        <f>'pdf DetailxSch Pos'!AA41*'pdf DetailxSch Pos'!AA$124</f>
        <v>0</v>
      </c>
      <c r="AB41" s="4">
        <f>'pdf DetailxSch Pos'!AB41*'pdf DetailxSch Pos'!AB$124</f>
        <v>0</v>
      </c>
      <c r="AC41" s="4">
        <f>'pdf DetailxSch Pos'!AC41*'pdf DetailxSch Pos'!AC$124</f>
        <v>0</v>
      </c>
      <c r="AD41" s="4">
        <f>'pdf DetailxSch Pos'!AD41*'pdf DetailxSch Pos'!AD$124</f>
        <v>2650301.3694625623</v>
      </c>
      <c r="AE41" s="4">
        <f>'pdf DetailxSch Pos'!AE41*'pdf DetailxSch Pos'!AE$124</f>
        <v>0</v>
      </c>
      <c r="AF41" s="4">
        <f>'pdf DetailxSch Pos'!AF41*'pdf DetailxSch Pos'!AF$124</f>
        <v>110891.27068881014</v>
      </c>
      <c r="AG41" s="4">
        <f>'pdf DetailxSch Pos'!AG41*'pdf DetailxSch Pos'!AG$124</f>
        <v>110891.27068881014</v>
      </c>
      <c r="AH41" s="4">
        <f>'pdf DetailxSch Pos'!AH41*'pdf DetailxSch Pos'!AH$124</f>
        <v>998021.43619929126</v>
      </c>
      <c r="AI41" s="4">
        <f>'pdf DetailxSch Pos'!AI41*'pdf DetailxSch Pos'!AI$124</f>
        <v>133644.63077825887</v>
      </c>
      <c r="AJ41" s="4">
        <f>'pdf DetailxSch Pos'!AJ41*'pdf DetailxSch Pos'!AJ$124</f>
        <v>0</v>
      </c>
      <c r="AK41" s="4">
        <f>'pdf DetailxSch Pos'!AK41*'pdf DetailxSch Pos'!AK$124</f>
        <v>0</v>
      </c>
      <c r="AL41" s="4">
        <f>'pdf DetailxSch Pos'!AL41*'pdf DetailxSch Pos'!AL$124</f>
        <v>110891.27068881014</v>
      </c>
      <c r="AM41" s="4">
        <f>'pdf DetailxSch Pos'!AM41*'pdf DetailxSch Pos'!AM$124</f>
        <v>0</v>
      </c>
      <c r="AN41" s="4">
        <f>'pdf DetailxSch Pos'!AN41*'pdf DetailxSch Pos'!AN$124</f>
        <v>0</v>
      </c>
      <c r="AO41" s="4">
        <f>'pdf DetailxSch Pos'!AO41*'pdf DetailxSch Pos'!AO$124</f>
        <v>0</v>
      </c>
      <c r="AP41" s="4">
        <f>'pdf DetailxSch Pos'!AP41*'pdf DetailxSch Pos'!AP$124</f>
        <v>0</v>
      </c>
      <c r="AQ41" s="4">
        <f>'pdf DetailxSch Pos'!AQ41*'pdf DetailxSch Pos'!AQ$124</f>
        <v>0</v>
      </c>
      <c r="AR41" s="4">
        <f>'pdf DetailxSch Pos'!AR41*'pdf DetailxSch Pos'!AR$124</f>
        <v>0</v>
      </c>
      <c r="AS41" s="4">
        <f>'pdf DetailxSch Pos'!AS41*'pdf DetailxSch Pos'!AS$124</f>
        <v>0</v>
      </c>
      <c r="AT41" s="4">
        <f>'pdf DetailxSch Pos'!AT41*'pdf DetailxSch Pos'!AT$125</f>
        <v>0</v>
      </c>
      <c r="AU41" s="4">
        <f>'pdf DetailxSch Pos'!AU41*'pdf DetailxSch Pos'!AU$125</f>
        <v>0</v>
      </c>
      <c r="AV41" s="4">
        <f>'pdf DetailxSch Pos'!AV41*'pdf DetailxSch Pos'!AV$125</f>
        <v>0</v>
      </c>
      <c r="AW41" s="4">
        <f>'pdf DetailxSch Pos'!AW41*'pdf DetailxSch Pos'!AW$125</f>
        <v>0</v>
      </c>
      <c r="AX41" s="4">
        <f>'pdf DetailxSch Pos'!AX41*'pdf DetailxSch Pos'!AX$125</f>
        <v>12931.034482758616</v>
      </c>
      <c r="AY41" s="4">
        <f>'pdf DetailxSch Pos'!AY41*'pdf DetailxSch Pos'!AY$124</f>
        <v>0</v>
      </c>
      <c r="AZ41" s="4">
        <f>'pdf DetailxSch Pos'!AZ41*'pdf DetailxSch Pos'!AZ$124</f>
        <v>110891.27068881014</v>
      </c>
      <c r="BA41" s="4">
        <f>'pdf DetailxSch Pos'!BA41*'pdf DetailxSch Pos'!BA$124</f>
        <v>0</v>
      </c>
      <c r="BB41" s="4">
        <f>'pdf DetailxSch Pos'!BB41*'pdf DetailxSch Pos'!BB$124</f>
        <v>0</v>
      </c>
      <c r="BC41" s="4">
        <f>'pdf DetailxSch Pos'!BC41*'pdf DetailxSch Pos'!BC$124</f>
        <v>0</v>
      </c>
      <c r="BD41" s="4">
        <f>'pdf DetailxSch Pos'!BD41*'pdf DetailxSch Pos'!BD$124</f>
        <v>0</v>
      </c>
      <c r="BE41" s="4">
        <f>'pdf DetailxSch Pos'!BE41*'pdf DetailxSch Pos'!BE$124</f>
        <v>0</v>
      </c>
      <c r="BF41" s="4">
        <f>'pdf DetailxSch Pos'!BF41*'pdf DetailxSch Pos'!BF$125</f>
        <v>0</v>
      </c>
      <c r="BG41" s="4">
        <f>'pdf DetailxSch Pos'!BG41*'pdf DetailxSch Pos'!BG$125</f>
        <v>0</v>
      </c>
      <c r="BH41" s="4">
        <f>'pdf DetailxSch Pos'!BH41*'pdf DetailxSch Pos'!BH$125</f>
        <v>0</v>
      </c>
      <c r="BI41" s="4">
        <f>'pdf DetailxSch Pos'!BI41*'pdf DetailxSch Pos'!BI$125</f>
        <v>0</v>
      </c>
      <c r="BJ41" s="4">
        <f>'pdf DetailxSch Pos'!BJ41*'pdf DetailxSch Pos'!BJ$124</f>
        <v>0</v>
      </c>
      <c r="BK41" s="4">
        <f>'pdf DetailxSch Pos'!BK41*'pdf DetailxSch Pos'!BK$124</f>
        <v>0</v>
      </c>
      <c r="BL41" s="4">
        <f>'pdf DetailxSch Pos'!BL41*'pdf DetailxSch Pos'!BL$124</f>
        <v>0</v>
      </c>
      <c r="BM41" s="4">
        <f>'pdf DetailxSch Pos'!BM41*'pdf DetailxSch Pos'!BM$124</f>
        <v>0</v>
      </c>
      <c r="BN41" s="4">
        <f>'pdf DetailxSch Pos'!BN41*'pdf DetailxSch Pos'!BN$124</f>
        <v>0</v>
      </c>
      <c r="BO41" s="4">
        <f>'pdf DetailxSch Pos'!BO41*'pdf DetailxSch Pos'!BO$124</f>
        <v>0</v>
      </c>
      <c r="BP41" s="4">
        <f>'pdf DetailxSch Pos'!BP41*'pdf DetailxSch Pos'!BP$124</f>
        <v>332673.8120664304</v>
      </c>
      <c r="BQ41" s="4">
        <f>'pdf DetailxSch Pos'!BQ41*'pdf DetailxSch Pos'!BQ$124</f>
        <v>0</v>
      </c>
      <c r="BR41" s="4">
        <f>'pdf DetailxSch Pos'!BR41*'pdf DetailxSch Pos'!BR$125</f>
        <v>22660.098522167482</v>
      </c>
      <c r="BS41" s="4">
        <f>'pdf DetailxSch Pos'!BS41*'pdf DetailxSch Pos'!BS$125</f>
        <v>0</v>
      </c>
      <c r="BT41" s="4">
        <f>'pdf DetailxSch Pos'!BT41*'pdf DetailxSch Pos'!BT$125</f>
        <v>240439.40886699499</v>
      </c>
      <c r="BU41" s="4">
        <f>'pdf DetailxSch Pos'!BU41*'pdf DetailxSch Pos'!BU$125</f>
        <v>98522.167487684696</v>
      </c>
      <c r="BV41" s="4">
        <f>'pdf DetailxSch Pos'!BV41*'pdf DetailxSch Pos'!BV$124</f>
        <v>0</v>
      </c>
      <c r="BW41" s="4">
        <f>'pdf DetailxSch Pos'!BW41*'pdf DetailxSch Pos'!BW$125</f>
        <v>0</v>
      </c>
      <c r="BX41" s="4">
        <f>'pdf DetailxSch Pos'!BX41*'pdf DetailxSch Pos'!BX$125</f>
        <v>0</v>
      </c>
      <c r="BY41" s="4">
        <f>'pdf DetailxSch Pos'!BY41*'pdf DetailxSch Pos'!BY$125</f>
        <v>4758.6206896551712</v>
      </c>
      <c r="BZ41" s="4">
        <f>'pdf DetailxSch Pos'!BZ41*'pdf DetailxSch Pos'!BZ$125</f>
        <v>5172.4137931034466</v>
      </c>
      <c r="CA41" s="4">
        <f>'pdf DetailxSch Pos'!CA41*'pdf DetailxSch Pos'!CA$125</f>
        <v>5172.4137931034466</v>
      </c>
      <c r="CB41" s="4">
        <f>'pdf DetailxSch Pos'!CB41*'pdf DetailxSch Pos'!CB$125</f>
        <v>5948.7684729064022</v>
      </c>
      <c r="CC41" s="4">
        <f>'pdf DetailxSch Pos'!CC41*'pdf DetailxSch Pos'!CC$125</f>
        <v>10344.827586206893</v>
      </c>
      <c r="CD41" s="4">
        <f>'pdf DetailxSch Pos'!CD41*'pdf DetailxSch Pos'!CD$124</f>
        <v>0</v>
      </c>
      <c r="CE41" s="4">
        <f>'pdf DetailxSch Pos'!CE41*'pdf DetailxSch Pos'!CE$124</f>
        <v>0</v>
      </c>
      <c r="CF41" s="4">
        <f>'pdf DetailxSch Pos'!CF41*'pdf DetailxSch Pos'!CF$125</f>
        <v>0</v>
      </c>
      <c r="CG41" s="4">
        <f>'pdf DetailxSch Pos'!CG41*'pdf DetailxSch Pos'!CG$125</f>
        <v>0</v>
      </c>
      <c r="CH41" s="4">
        <f>'pdf DetailxSch Pos'!CH41*'pdf DetailxSch Pos'!CH$124</f>
        <v>0</v>
      </c>
      <c r="CI41" s="4">
        <f>'pdf DetailxSch Pos'!CI41*'pdf DetailxSch Pos'!CI$124</f>
        <v>0</v>
      </c>
      <c r="CJ41" s="4">
        <f>'pdf DetailxSch Pos'!CJ41*'pdf DetailxSch Pos'!CJ$125</f>
        <v>0</v>
      </c>
      <c r="CK41" s="4">
        <f>'pdf DetailxSch Pos'!CK41*'pdf DetailxSch Pos'!CK$125</f>
        <v>0</v>
      </c>
      <c r="CL41" s="4">
        <f>'pdf DetailxSch Pos'!CL41*'pdf DetailxSch Pos'!CL$125</f>
        <v>51724.137931034464</v>
      </c>
      <c r="CM41" s="4">
        <f>'pdf DetailxSch Pos'!CM41*'pdf DetailxSch Pos'!CM$125</f>
        <v>96833.497536945782</v>
      </c>
      <c r="CN41" s="4">
        <f>'pdf DetailxSch Pos'!CN41*'pdf DetailxSch Pos'!CN$125</f>
        <v>7271.9211822660072</v>
      </c>
      <c r="CO41" s="4">
        <f>'pdf DetailxSch Pos'!CO41*'pdf DetailxSch Pos'!CO$125</f>
        <v>0</v>
      </c>
      <c r="CP41" s="4">
        <f>'pdf DetailxSch Pos'!CP41*'pdf DetailxSch Pos'!CP$125</f>
        <v>0</v>
      </c>
      <c r="CQ41" s="4">
        <f>'pdf DetailxSch Pos'!CQ41*'pdf DetailxSch Pos'!CQ$125</f>
        <v>0</v>
      </c>
      <c r="CR41" s="4">
        <f>'pdf DetailxSch Pos'!CR41*'pdf DetailxSch Pos'!CR$125</f>
        <v>0</v>
      </c>
      <c r="CS41" s="4">
        <f>'pdf DetailxSch Pos'!CS41*'pdf DetailxSch Pos'!CS$124</f>
        <v>0</v>
      </c>
      <c r="CT41" s="4">
        <f>'pdf DetailxSch Pos'!CT41*'pdf DetailxSch Pos'!CT$125</f>
        <v>14852.216748768467</v>
      </c>
      <c r="CU41" s="4">
        <f>'pdf DetailxSch Pos'!CU41*'pdf DetailxSch Pos'!CU$125</f>
        <v>0</v>
      </c>
      <c r="CV41" s="4">
        <f>'pdf DetailxSch Pos'!CV41*'pdf DetailxSch Pos'!CV$125</f>
        <v>0</v>
      </c>
      <c r="CW41" s="4">
        <f>'pdf DetailxSch Pos'!CW41*'pdf DetailxSch Pos'!CW$125</f>
        <v>0</v>
      </c>
      <c r="CY41" s="4">
        <f>'pdf DetailxSch Pos'!CY41*'pdf DetailxSch Pos'!CY$125</f>
        <v>0</v>
      </c>
      <c r="CZ41" s="4">
        <f>'pdf DetailxSch Pos'!CZ41*'pdf DetailxSch Pos'!CZ$125</f>
        <v>0</v>
      </c>
      <c r="DA41" s="4">
        <f>'pdf DetailxSch Pos'!DA41*'pdf DetailxSch Pos'!DA$125</f>
        <v>0</v>
      </c>
      <c r="DB41" s="4">
        <f>'pdf DetailxSch Pos'!DB41*'pdf DetailxSch Pos'!DB$125</f>
        <v>0</v>
      </c>
      <c r="DC41" s="4">
        <f>'pdf DetailxSch Pos'!DC41*'pdf DetailxSch Pos'!DC$125</f>
        <v>0</v>
      </c>
      <c r="DD41" s="4">
        <f>'pdf DetailxSch $$'!DE41</f>
        <v>5011</v>
      </c>
      <c r="DE41" s="4">
        <f t="shared" si="0"/>
        <v>6462179.6862323061</v>
      </c>
      <c r="DF41" s="4">
        <f t="shared" si="1"/>
        <v>6467190.6862323061</v>
      </c>
      <c r="DG41" s="4">
        <f>'pdf DetailxSch $$'!DG41</f>
        <v>6595002</v>
      </c>
      <c r="DH41" s="4">
        <f t="shared" si="2"/>
        <v>127811.31376769394</v>
      </c>
      <c r="DI41" s="44">
        <f t="shared" si="3"/>
        <v>-1.9763034672811697E-2</v>
      </c>
    </row>
    <row r="42" spans="1:113" x14ac:dyDescent="0.2">
      <c r="A42" s="7">
        <v>413</v>
      </c>
      <c r="B42" t="s">
        <v>56</v>
      </c>
      <c r="C42" t="s">
        <v>355</v>
      </c>
      <c r="D42">
        <v>8</v>
      </c>
      <c r="E42" s="10">
        <v>475</v>
      </c>
      <c r="F42" s="9">
        <v>0.78300000000000003</v>
      </c>
      <c r="G42">
        <v>372</v>
      </c>
      <c r="H42" s="4">
        <f>'pdf DetailxSch Pos'!H42*'pdf DetailxSch Pos'!H$124</f>
        <v>191050.75104188372</v>
      </c>
      <c r="I42" s="4">
        <f>'pdf DetailxSch Pos'!I42*'pdf DetailxSch Pos'!I$124</f>
        <v>110891.27068881014</v>
      </c>
      <c r="J42" s="4">
        <f>'pdf DetailxSch Pos'!J42*'pdf DetailxSch Pos'!J$124</f>
        <v>244663.59874664794</v>
      </c>
      <c r="K42" s="4">
        <f>'pdf DetailxSch Pos'!K42*'pdf DetailxSch Pos'!K$124</f>
        <v>133069.52482657216</v>
      </c>
      <c r="L42" s="4">
        <f>'pdf DetailxSch Pos'!L42*'pdf DetailxSch Pos'!L$124</f>
        <v>0</v>
      </c>
      <c r="M42" s="4">
        <f>'pdf DetailxSch Pos'!M42*'pdf DetailxSch Pos'!M$124</f>
        <v>89505.059196611037</v>
      </c>
      <c r="N42" s="4">
        <f>'pdf DetailxSch Pos'!N42*'pdf DetailxSch Pos'!N$124</f>
        <v>59866.796146808359</v>
      </c>
      <c r="O42" s="4">
        <f>'pdf DetailxSch Pos'!O42*'pdf DetailxSch Pos'!O$124</f>
        <v>53797.432653959608</v>
      </c>
      <c r="P42" s="4">
        <f>'pdf DetailxSch Pos'!P42*'pdf DetailxSch Pos'!P$124</f>
        <v>0</v>
      </c>
      <c r="Q42" s="4">
        <f>'pdf DetailxSch Pos'!Q42*'pdf DetailxSch Pos'!Q$124</f>
        <v>69924</v>
      </c>
      <c r="R42" s="4">
        <f>'pdf DetailxSch Pos'!R42*'pdf DetailxSch Pos'!R$124</f>
        <v>0</v>
      </c>
      <c r="S42" s="4">
        <f>'pdf DetailxSch Pos'!S42*'pdf DetailxSch Pos'!S$124</f>
        <v>77625.750694703253</v>
      </c>
      <c r="T42" s="4">
        <f>'pdf DetailxSch Pos'!T42*'pdf DetailxSch Pos'!T$124</f>
        <v>60676.224767295193</v>
      </c>
      <c r="U42" s="4">
        <f>'pdf DetailxSch Pos'!U42*'pdf DetailxSch Pos'!U$124</f>
        <v>248581.58687463688</v>
      </c>
      <c r="V42" s="4">
        <f>'pdf DetailxSch Pos'!V42*'pdf DetailxSch Pos'!V$124</f>
        <v>110891.27068881014</v>
      </c>
      <c r="W42" s="4">
        <f>'pdf DetailxSch Pos'!W42*'pdf DetailxSch Pos'!W$124</f>
        <v>0</v>
      </c>
      <c r="X42" s="4">
        <f>'pdf DetailxSch Pos'!X42*'pdf DetailxSch Pos'!X$124</f>
        <v>0</v>
      </c>
      <c r="Y42" s="4">
        <f>'pdf DetailxSch Pos'!Y42*'pdf DetailxSch Pos'!Y$124</f>
        <v>0</v>
      </c>
      <c r="Z42" s="4">
        <f>'pdf DetailxSch Pos'!Z42*'pdf DetailxSch Pos'!Z$124</f>
        <v>0</v>
      </c>
      <c r="AA42" s="4">
        <f>'pdf DetailxSch Pos'!AA42*'pdf DetailxSch Pos'!AA$124</f>
        <v>0</v>
      </c>
      <c r="AB42" s="4">
        <f>'pdf DetailxSch Pos'!AB42*'pdf DetailxSch Pos'!AB$124</f>
        <v>0</v>
      </c>
      <c r="AC42" s="4">
        <f>'pdf DetailxSch Pos'!AC42*'pdf DetailxSch Pos'!AC$124</f>
        <v>0</v>
      </c>
      <c r="AD42" s="4">
        <f>'pdf DetailxSch Pos'!AD42*'pdf DetailxSch Pos'!AD$124</f>
        <v>2395251.4468782991</v>
      </c>
      <c r="AE42" s="4">
        <f>'pdf DetailxSch Pos'!AE42*'pdf DetailxSch Pos'!AE$124</f>
        <v>0</v>
      </c>
      <c r="AF42" s="4">
        <f>'pdf DetailxSch Pos'!AF42*'pdf DetailxSch Pos'!AF$124</f>
        <v>110891.27068881014</v>
      </c>
      <c r="AG42" s="4">
        <f>'pdf DetailxSch Pos'!AG42*'pdf DetailxSch Pos'!AG$124</f>
        <v>443565.08275524055</v>
      </c>
      <c r="AH42" s="4">
        <f>'pdf DetailxSch Pos'!AH42*'pdf DetailxSch Pos'!AH$124</f>
        <v>1108912.7068881013</v>
      </c>
      <c r="AI42" s="4">
        <f>'pdf DetailxSch Pos'!AI42*'pdf DetailxSch Pos'!AI$124</f>
        <v>133644.63077825887</v>
      </c>
      <c r="AJ42" s="4">
        <f>'pdf DetailxSch Pos'!AJ42*'pdf DetailxSch Pos'!AJ$124</f>
        <v>96655.873025941983</v>
      </c>
      <c r="AK42" s="4">
        <f>'pdf DetailxSch Pos'!AK42*'pdf DetailxSch Pos'!AK$124</f>
        <v>0</v>
      </c>
      <c r="AL42" s="4">
        <f>'pdf DetailxSch Pos'!AL42*'pdf DetailxSch Pos'!AL$124</f>
        <v>0</v>
      </c>
      <c r="AM42" s="4">
        <f>'pdf DetailxSch Pos'!AM42*'pdf DetailxSch Pos'!AM$124</f>
        <v>29940.64308597874</v>
      </c>
      <c r="AN42" s="4">
        <f>'pdf DetailxSch Pos'!AN42*'pdf DetailxSch Pos'!AN$124</f>
        <v>0</v>
      </c>
      <c r="AO42" s="4">
        <f>'pdf DetailxSch Pos'!AO42*'pdf DetailxSch Pos'!AO$124</f>
        <v>0</v>
      </c>
      <c r="AP42" s="4">
        <f>'pdf DetailxSch Pos'!AP42*'pdf DetailxSch Pos'!AP$124</f>
        <v>0</v>
      </c>
      <c r="AQ42" s="4">
        <f>'pdf DetailxSch Pos'!AQ42*'pdf DetailxSch Pos'!AQ$124</f>
        <v>28640</v>
      </c>
      <c r="AR42" s="4">
        <f>'pdf DetailxSch Pos'!AR42*'pdf DetailxSch Pos'!AR$124</f>
        <v>28640</v>
      </c>
      <c r="AS42" s="4">
        <f>'pdf DetailxSch Pos'!AS42*'pdf DetailxSch Pos'!AS$124</f>
        <v>10740</v>
      </c>
      <c r="AT42" s="4">
        <f>'pdf DetailxSch Pos'!AT42*'pdf DetailxSch Pos'!AT$125</f>
        <v>0</v>
      </c>
      <c r="AU42" s="4">
        <f>'pdf DetailxSch Pos'!AU42*'pdf DetailxSch Pos'!AU$125</f>
        <v>0</v>
      </c>
      <c r="AV42" s="4">
        <f>'pdf DetailxSch Pos'!AV42*'pdf DetailxSch Pos'!AV$125</f>
        <v>208822.66009852209</v>
      </c>
      <c r="AW42" s="4">
        <f>'pdf DetailxSch Pos'!AW42*'pdf DetailxSch Pos'!AW$125</f>
        <v>3374.3842364532011</v>
      </c>
      <c r="AX42" s="4">
        <f>'pdf DetailxSch Pos'!AX42*'pdf DetailxSch Pos'!AX$125</f>
        <v>0</v>
      </c>
      <c r="AY42" s="4">
        <f>'pdf DetailxSch Pos'!AY42*'pdf DetailxSch Pos'!AY$124</f>
        <v>0</v>
      </c>
      <c r="AZ42" s="4">
        <f>'pdf DetailxSch Pos'!AZ42*'pdf DetailxSch Pos'!AZ$124</f>
        <v>0</v>
      </c>
      <c r="BA42" s="4">
        <f>'pdf DetailxSch Pos'!BA42*'pdf DetailxSch Pos'!BA$124</f>
        <v>152914.74921665495</v>
      </c>
      <c r="BB42" s="4">
        <f>'pdf DetailxSch Pos'!BB42*'pdf DetailxSch Pos'!BB$124</f>
        <v>0</v>
      </c>
      <c r="BC42" s="4">
        <f>'pdf DetailxSch Pos'!BC42*'pdf DetailxSch Pos'!BC$124</f>
        <v>0</v>
      </c>
      <c r="BD42" s="4">
        <f>'pdf DetailxSch Pos'!BD42*'pdf DetailxSch Pos'!BD$124</f>
        <v>0</v>
      </c>
      <c r="BE42" s="4">
        <f>'pdf DetailxSch Pos'!BE42*'pdf DetailxSch Pos'!BE$124</f>
        <v>0</v>
      </c>
      <c r="BF42" s="4">
        <f>'pdf DetailxSch Pos'!BF42*'pdf DetailxSch Pos'!BF$125</f>
        <v>0</v>
      </c>
      <c r="BG42" s="4">
        <f>'pdf DetailxSch Pos'!BG42*'pdf DetailxSch Pos'!BG$125</f>
        <v>0</v>
      </c>
      <c r="BH42" s="4">
        <f>'pdf DetailxSch Pos'!BH42*'pdf DetailxSch Pos'!BH$125</f>
        <v>0</v>
      </c>
      <c r="BI42" s="4">
        <f>'pdf DetailxSch Pos'!BI42*'pdf DetailxSch Pos'!BI$125</f>
        <v>0</v>
      </c>
      <c r="BJ42" s="4">
        <f>'pdf DetailxSch Pos'!BJ42*'pdf DetailxSch Pos'!BJ$124</f>
        <v>0</v>
      </c>
      <c r="BK42" s="4">
        <f>'pdf DetailxSch Pos'!BK42*'pdf DetailxSch Pos'!BK$124</f>
        <v>0</v>
      </c>
      <c r="BL42" s="4">
        <f>'pdf DetailxSch Pos'!BL42*'pdf DetailxSch Pos'!BL$124</f>
        <v>0</v>
      </c>
      <c r="BM42" s="4">
        <f>'pdf DetailxSch Pos'!BM42*'pdf DetailxSch Pos'!BM$124</f>
        <v>0</v>
      </c>
      <c r="BN42" s="4">
        <f>'pdf DetailxSch Pos'!BN42*'pdf DetailxSch Pos'!BN$124</f>
        <v>0</v>
      </c>
      <c r="BO42" s="4">
        <f>'pdf DetailxSch Pos'!BO42*'pdf DetailxSch Pos'!BO$124</f>
        <v>0</v>
      </c>
      <c r="BP42" s="4">
        <f>'pdf DetailxSch Pos'!BP42*'pdf DetailxSch Pos'!BP$124</f>
        <v>332673.8120664304</v>
      </c>
      <c r="BQ42" s="4">
        <f>'pdf DetailxSch Pos'!BQ42*'pdf DetailxSch Pos'!BQ$124</f>
        <v>0</v>
      </c>
      <c r="BR42" s="4">
        <f>'pdf DetailxSch Pos'!BR42*'pdf DetailxSch Pos'!BR$125</f>
        <v>22660.098522167482</v>
      </c>
      <c r="BS42" s="4">
        <f>'pdf DetailxSch Pos'!BS42*'pdf DetailxSch Pos'!BS$125</f>
        <v>0</v>
      </c>
      <c r="BT42" s="4">
        <f>'pdf DetailxSch Pos'!BT42*'pdf DetailxSch Pos'!BT$125</f>
        <v>361811.82266009843</v>
      </c>
      <c r="BU42" s="4">
        <f>'pdf DetailxSch Pos'!BU42*'pdf DetailxSch Pos'!BU$125</f>
        <v>98522.167487684696</v>
      </c>
      <c r="BV42" s="4">
        <f>'pdf DetailxSch Pos'!BV42*'pdf DetailxSch Pos'!BV$124</f>
        <v>0</v>
      </c>
      <c r="BW42" s="4">
        <f>'pdf DetailxSch Pos'!BW42*'pdf DetailxSch Pos'!BW$125</f>
        <v>0</v>
      </c>
      <c r="BX42" s="4">
        <f>'pdf DetailxSch Pos'!BX42*'pdf DetailxSch Pos'!BX$125</f>
        <v>14714.28571428571</v>
      </c>
      <c r="BY42" s="4">
        <f>'pdf DetailxSch Pos'!BY42*'pdf DetailxSch Pos'!BY$125</f>
        <v>4305.4187192118216</v>
      </c>
      <c r="BZ42" s="4">
        <f>'pdf DetailxSch Pos'!BZ42*'pdf DetailxSch Pos'!BZ$125</f>
        <v>4679.8029556650235</v>
      </c>
      <c r="CA42" s="4">
        <f>'pdf DetailxSch Pos'!CA42*'pdf DetailxSch Pos'!CA$125</f>
        <v>4679.8029556650235</v>
      </c>
      <c r="CB42" s="4">
        <f>'pdf DetailxSch Pos'!CB42*'pdf DetailxSch Pos'!CB$125</f>
        <v>5382.2660098522147</v>
      </c>
      <c r="CC42" s="4">
        <f>'pdf DetailxSch Pos'!CC42*'pdf DetailxSch Pos'!CC$125</f>
        <v>9359.6059113300471</v>
      </c>
      <c r="CD42" s="4">
        <f>'pdf DetailxSch Pos'!CD42*'pdf DetailxSch Pos'!CD$124</f>
        <v>0</v>
      </c>
      <c r="CE42" s="4">
        <f>'pdf DetailxSch Pos'!CE42*'pdf DetailxSch Pos'!CE$124</f>
        <v>0</v>
      </c>
      <c r="CF42" s="4">
        <f>'pdf DetailxSch Pos'!CF42*'pdf DetailxSch Pos'!CF$125</f>
        <v>0</v>
      </c>
      <c r="CG42" s="4">
        <f>'pdf DetailxSch Pos'!CG42*'pdf DetailxSch Pos'!CG$125</f>
        <v>0</v>
      </c>
      <c r="CH42" s="4">
        <f>'pdf DetailxSch Pos'!CH42*'pdf DetailxSch Pos'!CH$124</f>
        <v>0</v>
      </c>
      <c r="CI42" s="4">
        <f>'pdf DetailxSch Pos'!CI42*'pdf DetailxSch Pos'!CI$124</f>
        <v>0</v>
      </c>
      <c r="CJ42" s="4">
        <f>'pdf DetailxSch Pos'!CJ42*'pdf DetailxSch Pos'!CJ$125</f>
        <v>0</v>
      </c>
      <c r="CK42" s="4">
        <f>'pdf DetailxSch Pos'!CK42*'pdf DetailxSch Pos'!CK$125</f>
        <v>0</v>
      </c>
      <c r="CL42" s="4">
        <f>'pdf DetailxSch Pos'!CL42*'pdf DetailxSch Pos'!CL$125</f>
        <v>46798.029556650232</v>
      </c>
      <c r="CM42" s="4">
        <f>'pdf DetailxSch Pos'!CM42*'pdf DetailxSch Pos'!CM$125</f>
        <v>102965.51724137928</v>
      </c>
      <c r="CN42" s="4">
        <f>'pdf DetailxSch Pos'!CN42*'pdf DetailxSch Pos'!CN$125</f>
        <v>6881.7733990147763</v>
      </c>
      <c r="CO42" s="4">
        <f>'pdf DetailxSch Pos'!CO42*'pdf DetailxSch Pos'!CO$125</f>
        <v>0</v>
      </c>
      <c r="CP42" s="4">
        <f>'pdf DetailxSch Pos'!CP42*'pdf DetailxSch Pos'!CP$125</f>
        <v>0</v>
      </c>
      <c r="CQ42" s="4">
        <f>'pdf DetailxSch Pos'!CQ42*'pdf DetailxSch Pos'!CQ$125</f>
        <v>0</v>
      </c>
      <c r="CR42" s="4">
        <f>'pdf DetailxSch Pos'!CR42*'pdf DetailxSch Pos'!CR$125</f>
        <v>0</v>
      </c>
      <c r="CS42" s="4">
        <f>'pdf DetailxSch Pos'!CS42*'pdf DetailxSch Pos'!CS$124</f>
        <v>0</v>
      </c>
      <c r="CT42" s="4">
        <f>'pdf DetailxSch Pos'!CT42*'pdf DetailxSch Pos'!CT$125</f>
        <v>63177.339901477812</v>
      </c>
      <c r="CU42" s="4">
        <f>'pdf DetailxSch Pos'!CU42*'pdf DetailxSch Pos'!CU$125</f>
        <v>0</v>
      </c>
      <c r="CV42" s="4">
        <f>'pdf DetailxSch Pos'!CV42*'pdf DetailxSch Pos'!CV$125</f>
        <v>0</v>
      </c>
      <c r="CW42" s="4">
        <f>'pdf DetailxSch Pos'!CW42*'pdf DetailxSch Pos'!CW$125</f>
        <v>0</v>
      </c>
      <c r="CY42" s="4">
        <f>'pdf DetailxSch Pos'!CY42*'pdf DetailxSch Pos'!CY$125</f>
        <v>0</v>
      </c>
      <c r="CZ42" s="4">
        <f>'pdf DetailxSch Pos'!CZ42*'pdf DetailxSch Pos'!CZ$125</f>
        <v>0</v>
      </c>
      <c r="DA42" s="4">
        <f>'pdf DetailxSch Pos'!DA42*'pdf DetailxSch Pos'!DA$125</f>
        <v>0</v>
      </c>
      <c r="DB42" s="4">
        <f>'pdf DetailxSch Pos'!DB42*'pdf DetailxSch Pos'!DB$125</f>
        <v>0</v>
      </c>
      <c r="DC42" s="4">
        <f>'pdf DetailxSch Pos'!DC42*'pdf DetailxSch Pos'!DC$125</f>
        <v>0</v>
      </c>
      <c r="DD42" s="4">
        <f>'pdf DetailxSch $$'!DE42</f>
        <v>5318</v>
      </c>
      <c r="DE42" s="4">
        <f t="shared" si="0"/>
        <v>7281148.4570799116</v>
      </c>
      <c r="DF42" s="4">
        <f t="shared" si="1"/>
        <v>7286466.4570799116</v>
      </c>
      <c r="DG42" s="4">
        <f>'pdf DetailxSch $$'!DG42</f>
        <v>7433389</v>
      </c>
      <c r="DH42" s="4">
        <f t="shared" si="2"/>
        <v>146922.5429200884</v>
      </c>
      <c r="DI42" s="44">
        <f t="shared" si="3"/>
        <v>-2.0163757533986967E-2</v>
      </c>
    </row>
    <row r="43" spans="1:113" x14ac:dyDescent="0.2">
      <c r="A43" s="7">
        <v>258</v>
      </c>
      <c r="B43" t="s">
        <v>57</v>
      </c>
      <c r="C43" t="s">
        <v>351</v>
      </c>
      <c r="D43">
        <v>3</v>
      </c>
      <c r="E43" s="10">
        <v>354</v>
      </c>
      <c r="F43" s="9">
        <v>6.5000000000000002E-2</v>
      </c>
      <c r="G43">
        <v>23</v>
      </c>
      <c r="H43" s="4">
        <f>'pdf DetailxSch Pos'!H43*'pdf DetailxSch Pos'!H$124</f>
        <v>191050.75104188372</v>
      </c>
      <c r="I43" s="4">
        <f>'pdf DetailxSch Pos'!I43*'pdf DetailxSch Pos'!I$124</f>
        <v>110891.27068881014</v>
      </c>
      <c r="J43" s="4">
        <f>'pdf DetailxSch Pos'!J43*'pdf DetailxSch Pos'!J$124</f>
        <v>137623.27429498945</v>
      </c>
      <c r="K43" s="4">
        <f>'pdf DetailxSch Pos'!K43*'pdf DetailxSch Pos'!K$124</f>
        <v>0</v>
      </c>
      <c r="L43" s="4">
        <f>'pdf DetailxSch Pos'!L43*'pdf DetailxSch Pos'!L$124</f>
        <v>0</v>
      </c>
      <c r="M43" s="4">
        <f>'pdf DetailxSch Pos'!M43*'pdf DetailxSch Pos'!M$124</f>
        <v>89505.059196611037</v>
      </c>
      <c r="N43" s="4">
        <f>'pdf DetailxSch Pos'!N43*'pdf DetailxSch Pos'!N$124</f>
        <v>59866.796146808359</v>
      </c>
      <c r="O43" s="4">
        <f>'pdf DetailxSch Pos'!O43*'pdf DetailxSch Pos'!O$124</f>
        <v>0</v>
      </c>
      <c r="P43" s="4">
        <f>'pdf DetailxSch Pos'!P43*'pdf DetailxSch Pos'!P$124</f>
        <v>0</v>
      </c>
      <c r="Q43" s="4">
        <f>'pdf DetailxSch Pos'!Q43*'pdf DetailxSch Pos'!Q$124</f>
        <v>0</v>
      </c>
      <c r="R43" s="4">
        <f>'pdf DetailxSch Pos'!R43*'pdf DetailxSch Pos'!R$124</f>
        <v>0</v>
      </c>
      <c r="S43" s="4">
        <f>'pdf DetailxSch Pos'!S43*'pdf DetailxSch Pos'!S$124</f>
        <v>77625.750694703253</v>
      </c>
      <c r="T43" s="4">
        <f>'pdf DetailxSch Pos'!T43*'pdf DetailxSch Pos'!T$124</f>
        <v>60676.224767295193</v>
      </c>
      <c r="U43" s="4">
        <f>'pdf DetailxSch Pos'!U43*'pdf DetailxSch Pos'!U$124</f>
        <v>99432.634749854755</v>
      </c>
      <c r="V43" s="4">
        <f>'pdf DetailxSch Pos'!V43*'pdf DetailxSch Pos'!V$124</f>
        <v>110891.27068881014</v>
      </c>
      <c r="W43" s="4">
        <f>'pdf DetailxSch Pos'!W43*'pdf DetailxSch Pos'!W$124</f>
        <v>332673.8120664304</v>
      </c>
      <c r="X43" s="4">
        <f>'pdf DetailxSch Pos'!X43*'pdf DetailxSch Pos'!X$124</f>
        <v>0</v>
      </c>
      <c r="Y43" s="4">
        <f>'pdf DetailxSch Pos'!Y43*'pdf DetailxSch Pos'!Y$124</f>
        <v>0</v>
      </c>
      <c r="Z43" s="4">
        <f>'pdf DetailxSch Pos'!Z43*'pdf DetailxSch Pos'!Z$124</f>
        <v>0</v>
      </c>
      <c r="AA43" s="4">
        <f>'pdf DetailxSch Pos'!AA43*'pdf DetailxSch Pos'!AA$124</f>
        <v>221782.54137762028</v>
      </c>
      <c r="AB43" s="4">
        <f>'pdf DetailxSch Pos'!AB43*'pdf DetailxSch Pos'!AB$124</f>
        <v>66822.315389129435</v>
      </c>
      <c r="AC43" s="4">
        <f>'pdf DetailxSch Pos'!AC43*'pdf DetailxSch Pos'!AC$124</f>
        <v>100233.47308369415</v>
      </c>
      <c r="AD43" s="4">
        <f>'pdf DetailxSch Pos'!AD43*'pdf DetailxSch Pos'!AD$124</f>
        <v>1774260.3310209622</v>
      </c>
      <c r="AE43" s="4">
        <f>'pdf DetailxSch Pos'!AE43*'pdf DetailxSch Pos'!AE$124</f>
        <v>0</v>
      </c>
      <c r="AF43" s="4">
        <f>'pdf DetailxSch Pos'!AF43*'pdf DetailxSch Pos'!AF$124</f>
        <v>110891.27068881014</v>
      </c>
      <c r="AG43" s="4">
        <f>'pdf DetailxSch Pos'!AG43*'pdf DetailxSch Pos'!AG$124</f>
        <v>110891.27068881014</v>
      </c>
      <c r="AH43" s="4">
        <f>'pdf DetailxSch Pos'!AH43*'pdf DetailxSch Pos'!AH$124</f>
        <v>665347.6241328608</v>
      </c>
      <c r="AI43" s="4">
        <f>'pdf DetailxSch Pos'!AI43*'pdf DetailxSch Pos'!AI$124</f>
        <v>200466.94616738829</v>
      </c>
      <c r="AJ43" s="4">
        <f>'pdf DetailxSch Pos'!AJ43*'pdf DetailxSch Pos'!AJ$124</f>
        <v>0</v>
      </c>
      <c r="AK43" s="4">
        <f>'pdf DetailxSch Pos'!AK43*'pdf DetailxSch Pos'!AK$124</f>
        <v>0</v>
      </c>
      <c r="AL43" s="4">
        <f>'pdf DetailxSch Pos'!AL43*'pdf DetailxSch Pos'!AL$124</f>
        <v>443565.08275524055</v>
      </c>
      <c r="AM43" s="4">
        <f>'pdf DetailxSch Pos'!AM43*'pdf DetailxSch Pos'!AM$124</f>
        <v>0</v>
      </c>
      <c r="AN43" s="4">
        <f>'pdf DetailxSch Pos'!AN43*'pdf DetailxSch Pos'!AN$124</f>
        <v>0</v>
      </c>
      <c r="AO43" s="4">
        <f>'pdf DetailxSch Pos'!AO43*'pdf DetailxSch Pos'!AO$124</f>
        <v>0</v>
      </c>
      <c r="AP43" s="4">
        <f>'pdf DetailxSch Pos'!AP43*'pdf DetailxSch Pos'!AP$124</f>
        <v>0</v>
      </c>
      <c r="AQ43" s="4">
        <f>'pdf DetailxSch Pos'!AQ43*'pdf DetailxSch Pos'!AQ$124</f>
        <v>0</v>
      </c>
      <c r="AR43" s="4">
        <f>'pdf DetailxSch Pos'!AR43*'pdf DetailxSch Pos'!AR$124</f>
        <v>0</v>
      </c>
      <c r="AS43" s="4">
        <f>'pdf DetailxSch Pos'!AS43*'pdf DetailxSch Pos'!AS$124</f>
        <v>0</v>
      </c>
      <c r="AT43" s="4">
        <f>'pdf DetailxSch Pos'!AT43*'pdf DetailxSch Pos'!AT$125</f>
        <v>0</v>
      </c>
      <c r="AU43" s="4">
        <f>'pdf DetailxSch Pos'!AU43*'pdf DetailxSch Pos'!AU$125</f>
        <v>0</v>
      </c>
      <c r="AV43" s="4">
        <f>'pdf DetailxSch Pos'!AV43*'pdf DetailxSch Pos'!AV$125</f>
        <v>0</v>
      </c>
      <c r="AW43" s="4">
        <f>'pdf DetailxSch Pos'!AW43*'pdf DetailxSch Pos'!AW$125</f>
        <v>0</v>
      </c>
      <c r="AX43" s="4">
        <f>'pdf DetailxSch Pos'!AX43*'pdf DetailxSch Pos'!AX$125</f>
        <v>8719.211822660096</v>
      </c>
      <c r="AY43" s="4">
        <f>'pdf DetailxSch Pos'!AY43*'pdf DetailxSch Pos'!AY$124</f>
        <v>0</v>
      </c>
      <c r="AZ43" s="4">
        <f>'pdf DetailxSch Pos'!AZ43*'pdf DetailxSch Pos'!AZ$124</f>
        <v>0</v>
      </c>
      <c r="BA43" s="4">
        <f>'pdf DetailxSch Pos'!BA43*'pdf DetailxSch Pos'!BA$124</f>
        <v>0</v>
      </c>
      <c r="BB43" s="4">
        <f>'pdf DetailxSch Pos'!BB43*'pdf DetailxSch Pos'!BB$124</f>
        <v>0</v>
      </c>
      <c r="BC43" s="4">
        <f>'pdf DetailxSch Pos'!BC43*'pdf DetailxSch Pos'!BC$124</f>
        <v>0</v>
      </c>
      <c r="BD43" s="4">
        <f>'pdf DetailxSch Pos'!BD43*'pdf DetailxSch Pos'!BD$124</f>
        <v>0</v>
      </c>
      <c r="BE43" s="4">
        <f>'pdf DetailxSch Pos'!BE43*'pdf DetailxSch Pos'!BE$124</f>
        <v>0</v>
      </c>
      <c r="BF43" s="4">
        <f>'pdf DetailxSch Pos'!BF43*'pdf DetailxSch Pos'!BF$125</f>
        <v>0</v>
      </c>
      <c r="BG43" s="4">
        <f>'pdf DetailxSch Pos'!BG43*'pdf DetailxSch Pos'!BG$125</f>
        <v>0</v>
      </c>
      <c r="BH43" s="4">
        <f>'pdf DetailxSch Pos'!BH43*'pdf DetailxSch Pos'!BH$125</f>
        <v>0</v>
      </c>
      <c r="BI43" s="4">
        <f>'pdf DetailxSch Pos'!BI43*'pdf DetailxSch Pos'!BI$125</f>
        <v>0</v>
      </c>
      <c r="BJ43" s="4">
        <f>'pdf DetailxSch Pos'!BJ43*'pdf DetailxSch Pos'!BJ$124</f>
        <v>0</v>
      </c>
      <c r="BK43" s="4">
        <f>'pdf DetailxSch Pos'!BK43*'pdf DetailxSch Pos'!BK$124</f>
        <v>0</v>
      </c>
      <c r="BL43" s="4">
        <f>'pdf DetailxSch Pos'!BL43*'pdf DetailxSch Pos'!BL$124</f>
        <v>0</v>
      </c>
      <c r="BM43" s="4">
        <f>'pdf DetailxSch Pos'!BM43*'pdf DetailxSch Pos'!BM$124</f>
        <v>0</v>
      </c>
      <c r="BN43" s="4">
        <f>'pdf DetailxSch Pos'!BN43*'pdf DetailxSch Pos'!BN$124</f>
        <v>0</v>
      </c>
      <c r="BO43" s="4">
        <f>'pdf DetailxSch Pos'!BO43*'pdf DetailxSch Pos'!BO$124</f>
        <v>0</v>
      </c>
      <c r="BP43" s="4">
        <f>'pdf DetailxSch Pos'!BP43*'pdf DetailxSch Pos'!BP$124</f>
        <v>0</v>
      </c>
      <c r="BQ43" s="4">
        <f>'pdf DetailxSch Pos'!BQ43*'pdf DetailxSch Pos'!BQ$124</f>
        <v>0</v>
      </c>
      <c r="BR43" s="4">
        <f>'pdf DetailxSch Pos'!BR43*'pdf DetailxSch Pos'!BR$125</f>
        <v>0</v>
      </c>
      <c r="BS43" s="4">
        <f>'pdf DetailxSch Pos'!BS43*'pdf DetailxSch Pos'!BS$125</f>
        <v>0</v>
      </c>
      <c r="BT43" s="4">
        <f>'pdf DetailxSch Pos'!BT43*'pdf DetailxSch Pos'!BT$125</f>
        <v>55095.566502463036</v>
      </c>
      <c r="BU43" s="4">
        <f>'pdf DetailxSch Pos'!BU43*'pdf DetailxSch Pos'!BU$125</f>
        <v>0</v>
      </c>
      <c r="BV43" s="4">
        <f>'pdf DetailxSch Pos'!BV43*'pdf DetailxSch Pos'!BV$124</f>
        <v>0</v>
      </c>
      <c r="BW43" s="4">
        <f>'pdf DetailxSch Pos'!BW43*'pdf DetailxSch Pos'!BW$125</f>
        <v>0</v>
      </c>
      <c r="BX43" s="4">
        <f>'pdf DetailxSch Pos'!BX43*'pdf DetailxSch Pos'!BX$125</f>
        <v>0</v>
      </c>
      <c r="BY43" s="4">
        <f>'pdf DetailxSch Pos'!BY43*'pdf DetailxSch Pos'!BY$125</f>
        <v>2005.9113300492604</v>
      </c>
      <c r="BZ43" s="4">
        <f>'pdf DetailxSch Pos'!BZ43*'pdf DetailxSch Pos'!BZ$125</f>
        <v>1743.8423645320192</v>
      </c>
      <c r="CA43" s="4">
        <f>'pdf DetailxSch Pos'!CA43*'pdf DetailxSch Pos'!CA$125</f>
        <v>1743.8423645320192</v>
      </c>
      <c r="CB43" s="4">
        <f>'pdf DetailxSch Pos'!CB43*'pdf DetailxSch Pos'!CB$125</f>
        <v>2005.9113300492604</v>
      </c>
      <c r="CC43" s="4">
        <f>'pdf DetailxSch Pos'!CC43*'pdf DetailxSch Pos'!CC$125</f>
        <v>6975.369458128077</v>
      </c>
      <c r="CD43" s="4">
        <f>'pdf DetailxSch Pos'!CD43*'pdf DetailxSch Pos'!CD$124</f>
        <v>0</v>
      </c>
      <c r="CE43" s="4">
        <f>'pdf DetailxSch Pos'!CE43*'pdf DetailxSch Pos'!CE$124</f>
        <v>0</v>
      </c>
      <c r="CF43" s="4">
        <f>'pdf DetailxSch Pos'!CF43*'pdf DetailxSch Pos'!CF$125</f>
        <v>0</v>
      </c>
      <c r="CG43" s="4">
        <f>'pdf DetailxSch Pos'!CG43*'pdf DetailxSch Pos'!CG$125</f>
        <v>0</v>
      </c>
      <c r="CH43" s="4">
        <f>'pdf DetailxSch Pos'!CH43*'pdf DetailxSch Pos'!CH$124</f>
        <v>0</v>
      </c>
      <c r="CI43" s="4">
        <f>'pdf DetailxSch Pos'!CI43*'pdf DetailxSch Pos'!CI$124</f>
        <v>0</v>
      </c>
      <c r="CJ43" s="4">
        <f>'pdf DetailxSch Pos'!CJ43*'pdf DetailxSch Pos'!CJ$125</f>
        <v>0</v>
      </c>
      <c r="CK43" s="4">
        <f>'pdf DetailxSch Pos'!CK43*'pdf DetailxSch Pos'!CK$125</f>
        <v>0</v>
      </c>
      <c r="CL43" s="4">
        <f>'pdf DetailxSch Pos'!CL43*'pdf DetailxSch Pos'!CL$125</f>
        <v>34876.847290640384</v>
      </c>
      <c r="CM43" s="4">
        <f>'pdf DetailxSch Pos'!CM43*'pdf DetailxSch Pos'!CM$125</f>
        <v>80686.69950738913</v>
      </c>
      <c r="CN43" s="4">
        <f>'pdf DetailxSch Pos'!CN43*'pdf DetailxSch Pos'!CN$125</f>
        <v>3301.4778325123143</v>
      </c>
      <c r="CO43" s="4">
        <f>'pdf DetailxSch Pos'!CO43*'pdf DetailxSch Pos'!CO$125</f>
        <v>0</v>
      </c>
      <c r="CP43" s="4">
        <f>'pdf DetailxSch Pos'!CP43*'pdf DetailxSch Pos'!CP$125</f>
        <v>0</v>
      </c>
      <c r="CQ43" s="4">
        <f>'pdf DetailxSch Pos'!CQ43*'pdf DetailxSch Pos'!CQ$125</f>
        <v>0</v>
      </c>
      <c r="CR43" s="4">
        <f>'pdf DetailxSch Pos'!CR43*'pdf DetailxSch Pos'!CR$125</f>
        <v>0</v>
      </c>
      <c r="CS43" s="4">
        <f>'pdf DetailxSch Pos'!CS43*'pdf DetailxSch Pos'!CS$124</f>
        <v>0</v>
      </c>
      <c r="CT43" s="4">
        <f>'pdf DetailxSch Pos'!CT43*'pdf DetailxSch Pos'!CT$125</f>
        <v>3275.8620689655163</v>
      </c>
      <c r="CU43" s="4">
        <f>'pdf DetailxSch Pos'!CU43*'pdf DetailxSch Pos'!CU$125</f>
        <v>0</v>
      </c>
      <c r="CV43" s="4">
        <f>'pdf DetailxSch Pos'!CV43*'pdf DetailxSch Pos'!CV$125</f>
        <v>0</v>
      </c>
      <c r="CW43" s="4">
        <f>'pdf DetailxSch Pos'!CW43*'pdf DetailxSch Pos'!CW$125</f>
        <v>0</v>
      </c>
      <c r="CY43" s="4">
        <f>'pdf DetailxSch Pos'!CY43*'pdf DetailxSch Pos'!CY$125</f>
        <v>0</v>
      </c>
      <c r="CZ43" s="4">
        <f>'pdf DetailxSch Pos'!CZ43*'pdf DetailxSch Pos'!CZ$125</f>
        <v>0</v>
      </c>
      <c r="DA43" s="4">
        <f>'pdf DetailxSch Pos'!DA43*'pdf DetailxSch Pos'!DA$125</f>
        <v>0</v>
      </c>
      <c r="DB43" s="4">
        <f>'pdf DetailxSch Pos'!DB43*'pdf DetailxSch Pos'!DB$125</f>
        <v>0</v>
      </c>
      <c r="DC43" s="4">
        <f>'pdf DetailxSch Pos'!DC43*'pdf DetailxSch Pos'!DC$125</f>
        <v>0</v>
      </c>
      <c r="DD43" s="4">
        <f>'pdf DetailxSch $$'!DE43</f>
        <v>9</v>
      </c>
      <c r="DE43" s="4">
        <f t="shared" si="0"/>
        <v>5164928.2415126311</v>
      </c>
      <c r="DF43" s="4">
        <f t="shared" si="1"/>
        <v>5164937.2415126311</v>
      </c>
      <c r="DG43" s="4">
        <f>'pdf DetailxSch $$'!DG43</f>
        <v>5290204</v>
      </c>
      <c r="DH43" s="4">
        <f t="shared" si="2"/>
        <v>125266.75848736893</v>
      </c>
      <c r="DI43" s="44">
        <f t="shared" si="3"/>
        <v>-2.4253297306412701E-2</v>
      </c>
    </row>
    <row r="44" spans="1:113" x14ac:dyDescent="0.2">
      <c r="A44" s="7">
        <v>249</v>
      </c>
      <c r="B44" t="s">
        <v>58</v>
      </c>
      <c r="C44" t="s">
        <v>351</v>
      </c>
      <c r="D44">
        <v>8</v>
      </c>
      <c r="E44" s="10">
        <v>310</v>
      </c>
      <c r="F44" s="9">
        <v>0.88700000000000001</v>
      </c>
      <c r="G44">
        <v>275</v>
      </c>
      <c r="H44" s="4">
        <f>'pdf DetailxSch Pos'!H44*'pdf DetailxSch Pos'!H$124</f>
        <v>191050.75104188372</v>
      </c>
      <c r="I44" s="4">
        <f>'pdf DetailxSch Pos'!I44*'pdf DetailxSch Pos'!I$124</f>
        <v>110891.27068881014</v>
      </c>
      <c r="J44" s="4">
        <f>'pdf DetailxSch Pos'!J44*'pdf DetailxSch Pos'!J$124</f>
        <v>122331.79937332397</v>
      </c>
      <c r="K44" s="4">
        <f>'pdf DetailxSch Pos'!K44*'pdf DetailxSch Pos'!K$124</f>
        <v>0</v>
      </c>
      <c r="L44" s="4">
        <f>'pdf DetailxSch Pos'!L44*'pdf DetailxSch Pos'!L$124</f>
        <v>0</v>
      </c>
      <c r="M44" s="4">
        <f>'pdf DetailxSch Pos'!M44*'pdf DetailxSch Pos'!M$124</f>
        <v>89505.059196611037</v>
      </c>
      <c r="N44" s="4">
        <f>'pdf DetailxSch Pos'!N44*'pdf DetailxSch Pos'!N$124</f>
        <v>59866.796146808359</v>
      </c>
      <c r="O44" s="4">
        <f>'pdf DetailxSch Pos'!O44*'pdf DetailxSch Pos'!O$124</f>
        <v>0</v>
      </c>
      <c r="P44" s="4">
        <f>'pdf DetailxSch Pos'!P44*'pdf DetailxSch Pos'!P$124</f>
        <v>0</v>
      </c>
      <c r="Q44" s="4">
        <f>'pdf DetailxSch Pos'!Q44*'pdf DetailxSch Pos'!Q$124</f>
        <v>0</v>
      </c>
      <c r="R44" s="4">
        <f>'pdf DetailxSch Pos'!R44*'pdf DetailxSch Pos'!R$124</f>
        <v>0</v>
      </c>
      <c r="S44" s="4">
        <f>'pdf DetailxSch Pos'!S44*'pdf DetailxSch Pos'!S$124</f>
        <v>77625.750694703253</v>
      </c>
      <c r="T44" s="4">
        <f>'pdf DetailxSch Pos'!T44*'pdf DetailxSch Pos'!T$124</f>
        <v>60676.224767295193</v>
      </c>
      <c r="U44" s="4">
        <f>'pdf DetailxSch Pos'!U44*'pdf DetailxSch Pos'!U$124</f>
        <v>99432.634749854755</v>
      </c>
      <c r="V44" s="4">
        <f>'pdf DetailxSch Pos'!V44*'pdf DetailxSch Pos'!V$124</f>
        <v>110891.27068881014</v>
      </c>
      <c r="W44" s="4">
        <f>'pdf DetailxSch Pos'!W44*'pdf DetailxSch Pos'!W$124</f>
        <v>332673.8120664304</v>
      </c>
      <c r="X44" s="4">
        <f>'pdf DetailxSch Pos'!X44*'pdf DetailxSch Pos'!X$124</f>
        <v>0</v>
      </c>
      <c r="Y44" s="4">
        <f>'pdf DetailxSch Pos'!Y44*'pdf DetailxSch Pos'!Y$124</f>
        <v>221782.54137762028</v>
      </c>
      <c r="Z44" s="4">
        <f>'pdf DetailxSch Pos'!Z44*'pdf DetailxSch Pos'!Z$124</f>
        <v>0</v>
      </c>
      <c r="AA44" s="4">
        <f>'pdf DetailxSch Pos'!AA44*'pdf DetailxSch Pos'!AA$124</f>
        <v>221782.54137762028</v>
      </c>
      <c r="AB44" s="4">
        <f>'pdf DetailxSch Pos'!AB44*'pdf DetailxSch Pos'!AB$124</f>
        <v>133644.63077825887</v>
      </c>
      <c r="AC44" s="4">
        <f>'pdf DetailxSch Pos'!AC44*'pdf DetailxSch Pos'!AC$124</f>
        <v>66822.315389129435</v>
      </c>
      <c r="AD44" s="4">
        <f>'pdf DetailxSch Pos'!AD44*'pdf DetailxSch Pos'!AD$124</f>
        <v>1441586.5189545318</v>
      </c>
      <c r="AE44" s="4">
        <f>'pdf DetailxSch Pos'!AE44*'pdf DetailxSch Pos'!AE$124</f>
        <v>0</v>
      </c>
      <c r="AF44" s="4">
        <f>'pdf DetailxSch Pos'!AF44*'pdf DetailxSch Pos'!AF$124</f>
        <v>110891.27068881014</v>
      </c>
      <c r="AG44" s="4">
        <f>'pdf DetailxSch Pos'!AG44*'pdf DetailxSch Pos'!AG$124</f>
        <v>110891.27068881014</v>
      </c>
      <c r="AH44" s="4">
        <f>'pdf DetailxSch Pos'!AH44*'pdf DetailxSch Pos'!AH$124</f>
        <v>443565.08275524055</v>
      </c>
      <c r="AI44" s="4">
        <f>'pdf DetailxSch Pos'!AI44*'pdf DetailxSch Pos'!AI$124</f>
        <v>0</v>
      </c>
      <c r="AJ44" s="4">
        <f>'pdf DetailxSch Pos'!AJ44*'pdf DetailxSch Pos'!AJ$124</f>
        <v>0</v>
      </c>
      <c r="AK44" s="4">
        <f>'pdf DetailxSch Pos'!AK44*'pdf DetailxSch Pos'!AK$124</f>
        <v>0</v>
      </c>
      <c r="AL44" s="4">
        <f>'pdf DetailxSch Pos'!AL44*'pdf DetailxSch Pos'!AL$124</f>
        <v>0</v>
      </c>
      <c r="AM44" s="4">
        <f>'pdf DetailxSch Pos'!AM44*'pdf DetailxSch Pos'!AM$124</f>
        <v>5544.5635344405073</v>
      </c>
      <c r="AN44" s="4">
        <f>'pdf DetailxSch Pos'!AN44*'pdf DetailxSch Pos'!AN$124</f>
        <v>0</v>
      </c>
      <c r="AO44" s="4">
        <f>'pdf DetailxSch Pos'!AO44*'pdf DetailxSch Pos'!AO$124</f>
        <v>0</v>
      </c>
      <c r="AP44" s="4">
        <f>'pdf DetailxSch Pos'!AP44*'pdf DetailxSch Pos'!AP$124</f>
        <v>0</v>
      </c>
      <c r="AQ44" s="4">
        <f>'pdf DetailxSch Pos'!AQ44*'pdf DetailxSch Pos'!AQ$124</f>
        <v>42960</v>
      </c>
      <c r="AR44" s="4">
        <f>'pdf DetailxSch Pos'!AR44*'pdf DetailxSch Pos'!AR$124</f>
        <v>42960</v>
      </c>
      <c r="AS44" s="4">
        <f>'pdf DetailxSch Pos'!AS44*'pdf DetailxSch Pos'!AS$124</f>
        <v>10740</v>
      </c>
      <c r="AT44" s="4">
        <f>'pdf DetailxSch Pos'!AT44*'pdf DetailxSch Pos'!AT$125</f>
        <v>0</v>
      </c>
      <c r="AU44" s="4">
        <f>'pdf DetailxSch Pos'!AU44*'pdf DetailxSch Pos'!AU$125</f>
        <v>0</v>
      </c>
      <c r="AV44" s="4">
        <f>'pdf DetailxSch Pos'!AV44*'pdf DetailxSch Pos'!AV$125</f>
        <v>136286.69950738913</v>
      </c>
      <c r="AW44" s="4">
        <f>'pdf DetailxSch Pos'!AW44*'pdf DetailxSch Pos'!AW$125</f>
        <v>2201.9704433497532</v>
      </c>
      <c r="AX44" s="4">
        <f>'pdf DetailxSch Pos'!AX44*'pdf DetailxSch Pos'!AX$125</f>
        <v>0</v>
      </c>
      <c r="AY44" s="4">
        <f>'pdf DetailxSch Pos'!AY44*'pdf DetailxSch Pos'!AY$124</f>
        <v>0</v>
      </c>
      <c r="AZ44" s="4">
        <f>'pdf DetailxSch Pos'!AZ44*'pdf DetailxSch Pos'!AZ$124</f>
        <v>0</v>
      </c>
      <c r="BA44" s="4">
        <f>'pdf DetailxSch Pos'!BA44*'pdf DetailxSch Pos'!BA$124</f>
        <v>0</v>
      </c>
      <c r="BB44" s="4">
        <f>'pdf DetailxSch Pos'!BB44*'pdf DetailxSch Pos'!BB$124</f>
        <v>0</v>
      </c>
      <c r="BC44" s="4">
        <f>'pdf DetailxSch Pos'!BC44*'pdf DetailxSch Pos'!BC$124</f>
        <v>0</v>
      </c>
      <c r="BD44" s="4">
        <f>'pdf DetailxSch Pos'!BD44*'pdf DetailxSch Pos'!BD$124</f>
        <v>0</v>
      </c>
      <c r="BE44" s="4">
        <f>'pdf DetailxSch Pos'!BE44*'pdf DetailxSch Pos'!BE$124</f>
        <v>0</v>
      </c>
      <c r="BF44" s="4">
        <f>'pdf DetailxSch Pos'!BF44*'pdf DetailxSch Pos'!BF$125</f>
        <v>0</v>
      </c>
      <c r="BG44" s="4">
        <f>'pdf DetailxSch Pos'!BG44*'pdf DetailxSch Pos'!BG$125</f>
        <v>0</v>
      </c>
      <c r="BH44" s="4">
        <f>'pdf DetailxSch Pos'!BH44*'pdf DetailxSch Pos'!BH$125</f>
        <v>0</v>
      </c>
      <c r="BI44" s="4">
        <f>'pdf DetailxSch Pos'!BI44*'pdf DetailxSch Pos'!BI$125</f>
        <v>0</v>
      </c>
      <c r="BJ44" s="4">
        <f>'pdf DetailxSch Pos'!BJ44*'pdf DetailxSch Pos'!BJ$124</f>
        <v>0</v>
      </c>
      <c r="BK44" s="4">
        <f>'pdf DetailxSch Pos'!BK44*'pdf DetailxSch Pos'!BK$124</f>
        <v>0</v>
      </c>
      <c r="BL44" s="4">
        <f>'pdf DetailxSch Pos'!BL44*'pdf DetailxSch Pos'!BL$124</f>
        <v>0</v>
      </c>
      <c r="BM44" s="4">
        <f>'pdf DetailxSch Pos'!BM44*'pdf DetailxSch Pos'!BM$124</f>
        <v>0</v>
      </c>
      <c r="BN44" s="4">
        <f>'pdf DetailxSch Pos'!BN44*'pdf DetailxSch Pos'!BN$124</f>
        <v>0</v>
      </c>
      <c r="BO44" s="4">
        <f>'pdf DetailxSch Pos'!BO44*'pdf DetailxSch Pos'!BO$124</f>
        <v>0</v>
      </c>
      <c r="BP44" s="4">
        <f>'pdf DetailxSch Pos'!BP44*'pdf DetailxSch Pos'!BP$124</f>
        <v>0</v>
      </c>
      <c r="BQ44" s="4">
        <f>'pdf DetailxSch Pos'!BQ44*'pdf DetailxSch Pos'!BQ$124</f>
        <v>0</v>
      </c>
      <c r="BR44" s="4">
        <f>'pdf DetailxSch Pos'!BR44*'pdf DetailxSch Pos'!BR$125</f>
        <v>0</v>
      </c>
      <c r="BS44" s="4">
        <f>'pdf DetailxSch Pos'!BS44*'pdf DetailxSch Pos'!BS$125</f>
        <v>0</v>
      </c>
      <c r="BT44" s="4">
        <f>'pdf DetailxSch Pos'!BT44*'pdf DetailxSch Pos'!BT$125</f>
        <v>110191.13300492607</v>
      </c>
      <c r="BU44" s="4">
        <f>'pdf DetailxSch Pos'!BU44*'pdf DetailxSch Pos'!BU$125</f>
        <v>0</v>
      </c>
      <c r="BV44" s="4">
        <f>'pdf DetailxSch Pos'!BV44*'pdf DetailxSch Pos'!BV$124</f>
        <v>0</v>
      </c>
      <c r="BW44" s="4">
        <f>'pdf DetailxSch Pos'!BW44*'pdf DetailxSch Pos'!BW$125</f>
        <v>0</v>
      </c>
      <c r="BX44" s="4">
        <f>'pdf DetailxSch Pos'!BX44*'pdf DetailxSch Pos'!BX$125</f>
        <v>10864.039408866991</v>
      </c>
      <c r="BY44" s="4">
        <f>'pdf DetailxSch Pos'!BY44*'pdf DetailxSch Pos'!BY$125</f>
        <v>1756.6502463054182</v>
      </c>
      <c r="BZ44" s="4">
        <f>'pdf DetailxSch Pos'!BZ44*'pdf DetailxSch Pos'!BZ$125</f>
        <v>1527.0935960591128</v>
      </c>
      <c r="CA44" s="4">
        <f>'pdf DetailxSch Pos'!CA44*'pdf DetailxSch Pos'!CA$125</f>
        <v>1527.0935960591128</v>
      </c>
      <c r="CB44" s="4">
        <f>'pdf DetailxSch Pos'!CB44*'pdf DetailxSch Pos'!CB$125</f>
        <v>1756.6502463054182</v>
      </c>
      <c r="CC44" s="4">
        <f>'pdf DetailxSch Pos'!CC44*'pdf DetailxSch Pos'!CC$125</f>
        <v>6108.3743842364511</v>
      </c>
      <c r="CD44" s="4">
        <f>'pdf DetailxSch Pos'!CD44*'pdf DetailxSch Pos'!CD$124</f>
        <v>0</v>
      </c>
      <c r="CE44" s="4">
        <f>'pdf DetailxSch Pos'!CE44*'pdf DetailxSch Pos'!CE$124</f>
        <v>0</v>
      </c>
      <c r="CF44" s="4">
        <f>'pdf DetailxSch Pos'!CF44*'pdf DetailxSch Pos'!CF$125</f>
        <v>0</v>
      </c>
      <c r="CG44" s="4">
        <f>'pdf DetailxSch Pos'!CG44*'pdf DetailxSch Pos'!CG$125</f>
        <v>0</v>
      </c>
      <c r="CH44" s="4">
        <f>'pdf DetailxSch Pos'!CH44*'pdf DetailxSch Pos'!CH$124</f>
        <v>0</v>
      </c>
      <c r="CI44" s="4">
        <f>'pdf DetailxSch Pos'!CI44*'pdf DetailxSch Pos'!CI$124</f>
        <v>0</v>
      </c>
      <c r="CJ44" s="4">
        <f>'pdf DetailxSch Pos'!CJ44*'pdf DetailxSch Pos'!CJ$125</f>
        <v>0</v>
      </c>
      <c r="CK44" s="4">
        <f>'pdf DetailxSch Pos'!CK44*'pdf DetailxSch Pos'!CK$125</f>
        <v>0</v>
      </c>
      <c r="CL44" s="4">
        <f>'pdf DetailxSch Pos'!CL44*'pdf DetailxSch Pos'!CL$125</f>
        <v>30541.871921182257</v>
      </c>
      <c r="CM44" s="4">
        <f>'pdf DetailxSch Pos'!CM44*'pdf DetailxSch Pos'!CM$125</f>
        <v>65047.290640394065</v>
      </c>
      <c r="CN44" s="4">
        <f>'pdf DetailxSch Pos'!CN44*'pdf DetailxSch Pos'!CN$125</f>
        <v>4753.6945812807862</v>
      </c>
      <c r="CO44" s="4">
        <f>'pdf DetailxSch Pos'!CO44*'pdf DetailxSch Pos'!CO$125</f>
        <v>0</v>
      </c>
      <c r="CP44" s="4">
        <f>'pdf DetailxSch Pos'!CP44*'pdf DetailxSch Pos'!CP$125</f>
        <v>0</v>
      </c>
      <c r="CQ44" s="4">
        <f>'pdf DetailxSch Pos'!CQ44*'pdf DetailxSch Pos'!CQ$125</f>
        <v>13654.187192118223</v>
      </c>
      <c r="CR44" s="4">
        <f>'pdf DetailxSch Pos'!CR44*'pdf DetailxSch Pos'!CR$125</f>
        <v>0</v>
      </c>
      <c r="CS44" s="4">
        <f>'pdf DetailxSch Pos'!CS44*'pdf DetailxSch Pos'!CS$124</f>
        <v>0</v>
      </c>
      <c r="CT44" s="4">
        <f>'pdf DetailxSch Pos'!CT44*'pdf DetailxSch Pos'!CT$125</f>
        <v>38054.187192118217</v>
      </c>
      <c r="CU44" s="4">
        <f>'pdf DetailxSch Pos'!CU44*'pdf DetailxSch Pos'!CU$125</f>
        <v>0</v>
      </c>
      <c r="CV44" s="4">
        <f>'pdf DetailxSch Pos'!CV44*'pdf DetailxSch Pos'!CV$125</f>
        <v>680633.49753694562</v>
      </c>
      <c r="CW44" s="4">
        <f>'pdf DetailxSch Pos'!CW44*'pdf DetailxSch Pos'!CW$125</f>
        <v>221810.83743842356</v>
      </c>
      <c r="CY44" s="4">
        <f>'pdf DetailxSch Pos'!CY44*'pdf DetailxSch Pos'!CY$125</f>
        <v>0</v>
      </c>
      <c r="CZ44" s="4">
        <f>'pdf DetailxSch Pos'!CZ44*'pdf DetailxSch Pos'!CZ$125</f>
        <v>0</v>
      </c>
      <c r="DA44" s="4">
        <f>'pdf DetailxSch Pos'!DA44*'pdf DetailxSch Pos'!DA$125</f>
        <v>0</v>
      </c>
      <c r="DB44" s="4">
        <f>'pdf DetailxSch Pos'!DB44*'pdf DetailxSch Pos'!DB$125</f>
        <v>0</v>
      </c>
      <c r="DC44" s="4">
        <f>'pdf DetailxSch Pos'!DC44*'pdf DetailxSch Pos'!DC$125</f>
        <v>0</v>
      </c>
      <c r="DD44" s="4">
        <f>'pdf DetailxSch $$'!DE44</f>
        <v>224633</v>
      </c>
      <c r="DE44" s="4">
        <f t="shared" si="0"/>
        <v>5434831.3758949507</v>
      </c>
      <c r="DF44" s="4">
        <f t="shared" si="1"/>
        <v>5659464.3758949507</v>
      </c>
      <c r="DG44" s="4">
        <f>'pdf DetailxSch $$'!DG44</f>
        <v>5764359</v>
      </c>
      <c r="DH44" s="4">
        <f t="shared" si="2"/>
        <v>104894.6241050493</v>
      </c>
      <c r="DI44" s="44">
        <f t="shared" si="3"/>
        <v>-1.8534373067497566E-2</v>
      </c>
    </row>
    <row r="45" spans="1:113" x14ac:dyDescent="0.2">
      <c r="A45" s="7">
        <v>251</v>
      </c>
      <c r="B45" t="s">
        <v>59</v>
      </c>
      <c r="C45" t="s">
        <v>351</v>
      </c>
      <c r="D45">
        <v>7</v>
      </c>
      <c r="E45" s="10">
        <v>282</v>
      </c>
      <c r="F45" s="9">
        <v>0.71599999999999997</v>
      </c>
      <c r="G45">
        <v>202</v>
      </c>
      <c r="H45" s="4">
        <f>'pdf DetailxSch Pos'!H45*'pdf DetailxSch Pos'!H$124</f>
        <v>191050.75104188372</v>
      </c>
      <c r="I45" s="4">
        <f>'pdf DetailxSch Pos'!I45*'pdf DetailxSch Pos'!I$124</f>
        <v>110891.27068881014</v>
      </c>
      <c r="J45" s="4">
        <f>'pdf DetailxSch Pos'!J45*'pdf DetailxSch Pos'!J$124</f>
        <v>0</v>
      </c>
      <c r="K45" s="4">
        <f>'pdf DetailxSch Pos'!K45*'pdf DetailxSch Pos'!K$124</f>
        <v>0</v>
      </c>
      <c r="L45" s="4">
        <f>'pdf DetailxSch Pos'!L45*'pdf DetailxSch Pos'!L$124</f>
        <v>0</v>
      </c>
      <c r="M45" s="4">
        <f>'pdf DetailxSch Pos'!M45*'pdf DetailxSch Pos'!M$124</f>
        <v>44752.529598305518</v>
      </c>
      <c r="N45" s="4">
        <f>'pdf DetailxSch Pos'!N45*'pdf DetailxSch Pos'!N$124</f>
        <v>59866.796146808359</v>
      </c>
      <c r="O45" s="4">
        <f>'pdf DetailxSch Pos'!O45*'pdf DetailxSch Pos'!O$124</f>
        <v>0</v>
      </c>
      <c r="P45" s="4">
        <f>'pdf DetailxSch Pos'!P45*'pdf DetailxSch Pos'!P$124</f>
        <v>0</v>
      </c>
      <c r="Q45" s="4">
        <f>'pdf DetailxSch Pos'!Q45*'pdf DetailxSch Pos'!Q$124</f>
        <v>0</v>
      </c>
      <c r="R45" s="4">
        <f>'pdf DetailxSch Pos'!R45*'pdf DetailxSch Pos'!R$124</f>
        <v>0</v>
      </c>
      <c r="S45" s="4">
        <f>'pdf DetailxSch Pos'!S45*'pdf DetailxSch Pos'!S$124</f>
        <v>77625.750694703253</v>
      </c>
      <c r="T45" s="4">
        <f>'pdf DetailxSch Pos'!T45*'pdf DetailxSch Pos'!T$124</f>
        <v>60676.224767295193</v>
      </c>
      <c r="U45" s="4">
        <f>'pdf DetailxSch Pos'!U45*'pdf DetailxSch Pos'!U$124</f>
        <v>49716.317374927377</v>
      </c>
      <c r="V45" s="4">
        <f>'pdf DetailxSch Pos'!V45*'pdf DetailxSch Pos'!V$124</f>
        <v>55445.635344405069</v>
      </c>
      <c r="W45" s="4">
        <f>'pdf DetailxSch Pos'!W45*'pdf DetailxSch Pos'!W$124</f>
        <v>332673.8120664304</v>
      </c>
      <c r="X45" s="4">
        <f>'pdf DetailxSch Pos'!X45*'pdf DetailxSch Pos'!X$124</f>
        <v>0</v>
      </c>
      <c r="Y45" s="4">
        <f>'pdf DetailxSch Pos'!Y45*'pdf DetailxSch Pos'!Y$124</f>
        <v>221782.54137762028</v>
      </c>
      <c r="Z45" s="4">
        <f>'pdf DetailxSch Pos'!Z45*'pdf DetailxSch Pos'!Z$124</f>
        <v>0</v>
      </c>
      <c r="AA45" s="4">
        <f>'pdf DetailxSch Pos'!AA45*'pdf DetailxSch Pos'!AA$124</f>
        <v>221782.54137762028</v>
      </c>
      <c r="AB45" s="4">
        <f>'pdf DetailxSch Pos'!AB45*'pdf DetailxSch Pos'!AB$124</f>
        <v>133644.63077825887</v>
      </c>
      <c r="AC45" s="4">
        <f>'pdf DetailxSch Pos'!AC45*'pdf DetailxSch Pos'!AC$124</f>
        <v>66822.315389129435</v>
      </c>
      <c r="AD45" s="4">
        <f>'pdf DetailxSch Pos'!AD45*'pdf DetailxSch Pos'!AD$124</f>
        <v>1330695.2482657216</v>
      </c>
      <c r="AE45" s="4">
        <f>'pdf DetailxSch Pos'!AE45*'pdf DetailxSch Pos'!AE$124</f>
        <v>0</v>
      </c>
      <c r="AF45" s="4">
        <f>'pdf DetailxSch Pos'!AF45*'pdf DetailxSch Pos'!AF$124</f>
        <v>110891.27068881014</v>
      </c>
      <c r="AG45" s="4">
        <f>'pdf DetailxSch Pos'!AG45*'pdf DetailxSch Pos'!AG$124</f>
        <v>110891.27068881014</v>
      </c>
      <c r="AH45" s="4">
        <f>'pdf DetailxSch Pos'!AH45*'pdf DetailxSch Pos'!AH$124</f>
        <v>998021.43619929126</v>
      </c>
      <c r="AI45" s="4">
        <f>'pdf DetailxSch Pos'!AI45*'pdf DetailxSch Pos'!AI$124</f>
        <v>400933.89233477658</v>
      </c>
      <c r="AJ45" s="4">
        <f>'pdf DetailxSch Pos'!AJ45*'pdf DetailxSch Pos'!AJ$124</f>
        <v>0</v>
      </c>
      <c r="AK45" s="4">
        <f>'pdf DetailxSch Pos'!AK45*'pdf DetailxSch Pos'!AK$124</f>
        <v>114084.97559574516</v>
      </c>
      <c r="AL45" s="4">
        <f>'pdf DetailxSch Pos'!AL45*'pdf DetailxSch Pos'!AL$124</f>
        <v>0</v>
      </c>
      <c r="AM45" s="4">
        <f>'pdf DetailxSch Pos'!AM45*'pdf DetailxSch Pos'!AM$124</f>
        <v>19960.428723985824</v>
      </c>
      <c r="AN45" s="4">
        <f>'pdf DetailxSch Pos'!AN45*'pdf DetailxSch Pos'!AN$124</f>
        <v>0</v>
      </c>
      <c r="AO45" s="4">
        <f>'pdf DetailxSch Pos'!AO45*'pdf DetailxSch Pos'!AO$124</f>
        <v>0</v>
      </c>
      <c r="AP45" s="4">
        <f>'pdf DetailxSch Pos'!AP45*'pdf DetailxSch Pos'!AP$124</f>
        <v>0</v>
      </c>
      <c r="AQ45" s="4">
        <f>'pdf DetailxSch Pos'!AQ45*'pdf DetailxSch Pos'!AQ$124</f>
        <v>35800</v>
      </c>
      <c r="AR45" s="4">
        <f>'pdf DetailxSch Pos'!AR45*'pdf DetailxSch Pos'!AR$124</f>
        <v>35800</v>
      </c>
      <c r="AS45" s="4">
        <f>'pdf DetailxSch Pos'!AS45*'pdf DetailxSch Pos'!AS$124</f>
        <v>10740</v>
      </c>
      <c r="AT45" s="4">
        <f>'pdf DetailxSch Pos'!AT45*'pdf DetailxSch Pos'!AT$125</f>
        <v>0</v>
      </c>
      <c r="AU45" s="4">
        <f>'pdf DetailxSch Pos'!AU45*'pdf DetailxSch Pos'!AU$125</f>
        <v>0</v>
      </c>
      <c r="AV45" s="4">
        <f>'pdf DetailxSch Pos'!AV45*'pdf DetailxSch Pos'!AV$125</f>
        <v>123976.35467980291</v>
      </c>
      <c r="AW45" s="4">
        <f>'pdf DetailxSch Pos'!AW45*'pdf DetailxSch Pos'!AW$125</f>
        <v>2002.95566502463</v>
      </c>
      <c r="AX45" s="4">
        <f>'pdf DetailxSch Pos'!AX45*'pdf DetailxSch Pos'!AX$125</f>
        <v>0</v>
      </c>
      <c r="AY45" s="4">
        <f>'pdf DetailxSch Pos'!AY45*'pdf DetailxSch Pos'!AY$124</f>
        <v>0</v>
      </c>
      <c r="AZ45" s="4">
        <f>'pdf DetailxSch Pos'!AZ45*'pdf DetailxSch Pos'!AZ$124</f>
        <v>0</v>
      </c>
      <c r="BA45" s="4">
        <f>'pdf DetailxSch Pos'!BA45*'pdf DetailxSch Pos'!BA$124</f>
        <v>0</v>
      </c>
      <c r="BB45" s="4">
        <f>'pdf DetailxSch Pos'!BB45*'pdf DetailxSch Pos'!BB$124</f>
        <v>0</v>
      </c>
      <c r="BC45" s="4">
        <f>'pdf DetailxSch Pos'!BC45*'pdf DetailxSch Pos'!BC$124</f>
        <v>0</v>
      </c>
      <c r="BD45" s="4">
        <f>'pdf DetailxSch Pos'!BD45*'pdf DetailxSch Pos'!BD$124</f>
        <v>0</v>
      </c>
      <c r="BE45" s="4">
        <f>'pdf DetailxSch Pos'!BE45*'pdf DetailxSch Pos'!BE$124</f>
        <v>0</v>
      </c>
      <c r="BF45" s="4">
        <f>'pdf DetailxSch Pos'!BF45*'pdf DetailxSch Pos'!BF$125</f>
        <v>0</v>
      </c>
      <c r="BG45" s="4">
        <f>'pdf DetailxSch Pos'!BG45*'pdf DetailxSch Pos'!BG$125</f>
        <v>0</v>
      </c>
      <c r="BH45" s="4">
        <f>'pdf DetailxSch Pos'!BH45*'pdf DetailxSch Pos'!BH$125</f>
        <v>0</v>
      </c>
      <c r="BI45" s="4">
        <f>'pdf DetailxSch Pos'!BI45*'pdf DetailxSch Pos'!BI$125</f>
        <v>0</v>
      </c>
      <c r="BJ45" s="4">
        <f>'pdf DetailxSch Pos'!BJ45*'pdf DetailxSch Pos'!BJ$124</f>
        <v>0</v>
      </c>
      <c r="BK45" s="4">
        <f>'pdf DetailxSch Pos'!BK45*'pdf DetailxSch Pos'!BK$124</f>
        <v>0</v>
      </c>
      <c r="BL45" s="4">
        <f>'pdf DetailxSch Pos'!BL45*'pdf DetailxSch Pos'!BL$124</f>
        <v>0</v>
      </c>
      <c r="BM45" s="4">
        <f>'pdf DetailxSch Pos'!BM45*'pdf DetailxSch Pos'!BM$124</f>
        <v>0</v>
      </c>
      <c r="BN45" s="4">
        <f>'pdf DetailxSch Pos'!BN45*'pdf DetailxSch Pos'!BN$124</f>
        <v>0</v>
      </c>
      <c r="BO45" s="4">
        <f>'pdf DetailxSch Pos'!BO45*'pdf DetailxSch Pos'!BO$124</f>
        <v>0</v>
      </c>
      <c r="BP45" s="4">
        <f>'pdf DetailxSch Pos'!BP45*'pdf DetailxSch Pos'!BP$124</f>
        <v>0</v>
      </c>
      <c r="BQ45" s="4">
        <f>'pdf DetailxSch Pos'!BQ45*'pdf DetailxSch Pos'!BQ$124</f>
        <v>0</v>
      </c>
      <c r="BR45" s="4">
        <f>'pdf DetailxSch Pos'!BR45*'pdf DetailxSch Pos'!BR$125</f>
        <v>0</v>
      </c>
      <c r="BS45" s="4">
        <f>'pdf DetailxSch Pos'!BS45*'pdf DetailxSch Pos'!BS$125</f>
        <v>0</v>
      </c>
      <c r="BT45" s="4">
        <f>'pdf DetailxSch Pos'!BT45*'pdf DetailxSch Pos'!BT$125</f>
        <v>110191.13300492607</v>
      </c>
      <c r="BU45" s="4">
        <f>'pdf DetailxSch Pos'!BU45*'pdf DetailxSch Pos'!BU$125</f>
        <v>0</v>
      </c>
      <c r="BV45" s="4">
        <f>'pdf DetailxSch Pos'!BV45*'pdf DetailxSch Pos'!BV$124</f>
        <v>0</v>
      </c>
      <c r="BW45" s="4">
        <f>'pdf DetailxSch Pos'!BW45*'pdf DetailxSch Pos'!BW$125</f>
        <v>0</v>
      </c>
      <c r="BX45" s="4">
        <f>'pdf DetailxSch Pos'!BX45*'pdf DetailxSch Pos'!BX$125</f>
        <v>3984.2364532019692</v>
      </c>
      <c r="BY45" s="4">
        <f>'pdf DetailxSch Pos'!BY45*'pdf DetailxSch Pos'!BY$125</f>
        <v>1598.0295566502457</v>
      </c>
      <c r="BZ45" s="4">
        <f>'pdf DetailxSch Pos'!BZ45*'pdf DetailxSch Pos'!BZ$125</f>
        <v>1389.1625615763542</v>
      </c>
      <c r="CA45" s="4">
        <f>'pdf DetailxSch Pos'!CA45*'pdf DetailxSch Pos'!CA$125</f>
        <v>1389.1625615763542</v>
      </c>
      <c r="CB45" s="4">
        <f>'pdf DetailxSch Pos'!CB45*'pdf DetailxSch Pos'!CB$125</f>
        <v>1598.0295566502457</v>
      </c>
      <c r="CC45" s="4">
        <f>'pdf DetailxSch Pos'!CC45*'pdf DetailxSch Pos'!CC$125</f>
        <v>5556.6502463054167</v>
      </c>
      <c r="CD45" s="4">
        <f>'pdf DetailxSch Pos'!CD45*'pdf DetailxSch Pos'!CD$124</f>
        <v>0</v>
      </c>
      <c r="CE45" s="4">
        <f>'pdf DetailxSch Pos'!CE45*'pdf DetailxSch Pos'!CE$124</f>
        <v>0</v>
      </c>
      <c r="CF45" s="4">
        <f>'pdf DetailxSch Pos'!CF45*'pdf DetailxSch Pos'!CF$125</f>
        <v>0</v>
      </c>
      <c r="CG45" s="4">
        <f>'pdf DetailxSch Pos'!CG45*'pdf DetailxSch Pos'!CG$125</f>
        <v>0</v>
      </c>
      <c r="CH45" s="4">
        <f>'pdf DetailxSch Pos'!CH45*'pdf DetailxSch Pos'!CH$124</f>
        <v>0</v>
      </c>
      <c r="CI45" s="4">
        <f>'pdf DetailxSch Pos'!CI45*'pdf DetailxSch Pos'!CI$124</f>
        <v>0</v>
      </c>
      <c r="CJ45" s="4">
        <f>'pdf DetailxSch Pos'!CJ45*'pdf DetailxSch Pos'!CJ$125</f>
        <v>0</v>
      </c>
      <c r="CK45" s="4">
        <f>'pdf DetailxSch Pos'!CK45*'pdf DetailxSch Pos'!CK$125</f>
        <v>0</v>
      </c>
      <c r="CL45" s="4">
        <f>'pdf DetailxSch Pos'!CL45*'pdf DetailxSch Pos'!CL$125</f>
        <v>27783.251231527083</v>
      </c>
      <c r="CM45" s="4">
        <f>'pdf DetailxSch Pos'!CM45*'pdf DetailxSch Pos'!CM$125</f>
        <v>77023.645320197014</v>
      </c>
      <c r="CN45" s="4">
        <f>'pdf DetailxSch Pos'!CN45*'pdf DetailxSch Pos'!CN$125</f>
        <v>4405.91133004926</v>
      </c>
      <c r="CO45" s="4">
        <f>'pdf DetailxSch Pos'!CO45*'pdf DetailxSch Pos'!CO$125</f>
        <v>0</v>
      </c>
      <c r="CP45" s="4">
        <f>'pdf DetailxSch Pos'!CP45*'pdf DetailxSch Pos'!CP$125</f>
        <v>0</v>
      </c>
      <c r="CQ45" s="4">
        <f>'pdf DetailxSch Pos'!CQ45*'pdf DetailxSch Pos'!CQ$125</f>
        <v>0</v>
      </c>
      <c r="CR45" s="4">
        <f>'pdf DetailxSch Pos'!CR45*'pdf DetailxSch Pos'!CR$125</f>
        <v>0</v>
      </c>
      <c r="CS45" s="4">
        <f>'pdf DetailxSch Pos'!CS45*'pdf DetailxSch Pos'!CS$124</f>
        <v>0</v>
      </c>
      <c r="CT45" s="4">
        <f>'pdf DetailxSch Pos'!CT45*'pdf DetailxSch Pos'!CT$125</f>
        <v>16970.443349753688</v>
      </c>
      <c r="CU45" s="4">
        <f>'pdf DetailxSch Pos'!CU45*'pdf DetailxSch Pos'!CU$125</f>
        <v>0</v>
      </c>
      <c r="CV45" s="4">
        <f>'pdf DetailxSch Pos'!CV45*'pdf DetailxSch Pos'!CV$125</f>
        <v>0</v>
      </c>
      <c r="CW45" s="4">
        <f>'pdf DetailxSch Pos'!CW45*'pdf DetailxSch Pos'!CW$125</f>
        <v>0</v>
      </c>
      <c r="CY45" s="4">
        <f>'pdf DetailxSch Pos'!CY45*'pdf DetailxSch Pos'!CY$125</f>
        <v>0</v>
      </c>
      <c r="CZ45" s="4">
        <f>'pdf DetailxSch Pos'!CZ45*'pdf DetailxSch Pos'!CZ$125</f>
        <v>0</v>
      </c>
      <c r="DA45" s="4">
        <f>'pdf DetailxSch Pos'!DA45*'pdf DetailxSch Pos'!DA$125</f>
        <v>0</v>
      </c>
      <c r="DB45" s="4">
        <f>'pdf DetailxSch Pos'!DB45*'pdf DetailxSch Pos'!DB$125</f>
        <v>0</v>
      </c>
      <c r="DC45" s="4">
        <f>'pdf DetailxSch Pos'!DC45*'pdf DetailxSch Pos'!DC$125</f>
        <v>0</v>
      </c>
      <c r="DD45" s="4">
        <f>'pdf DetailxSch $$'!DE45</f>
        <v>210</v>
      </c>
      <c r="DE45" s="4">
        <f t="shared" si="0"/>
        <v>5172418.6046605809</v>
      </c>
      <c r="DF45" s="4">
        <f t="shared" si="1"/>
        <v>5172628.6046605809</v>
      </c>
      <c r="DG45" s="4">
        <f>'pdf DetailxSch $$'!DG45</f>
        <v>5317569</v>
      </c>
      <c r="DH45" s="4">
        <f t="shared" si="2"/>
        <v>144940.39533941913</v>
      </c>
      <c r="DI45" s="44">
        <f t="shared" si="3"/>
        <v>-2.8020646061622644E-2</v>
      </c>
    </row>
    <row r="46" spans="1:113" x14ac:dyDescent="0.2">
      <c r="A46" s="7">
        <v>252</v>
      </c>
      <c r="B46" t="s">
        <v>60</v>
      </c>
      <c r="C46" t="s">
        <v>351</v>
      </c>
      <c r="D46">
        <v>2</v>
      </c>
      <c r="E46" s="10">
        <v>404</v>
      </c>
      <c r="F46" s="9">
        <v>0.111</v>
      </c>
      <c r="G46">
        <v>45</v>
      </c>
      <c r="H46" s="4">
        <f>'pdf DetailxSch Pos'!H46*'pdf DetailxSch Pos'!H$124</f>
        <v>191050.75104188372</v>
      </c>
      <c r="I46" s="4">
        <f>'pdf DetailxSch Pos'!I46*'pdf DetailxSch Pos'!I$124</f>
        <v>110891.27068881014</v>
      </c>
      <c r="J46" s="4">
        <f>'pdf DetailxSch Pos'!J46*'pdf DetailxSch Pos'!J$124</f>
        <v>152914.74921665495</v>
      </c>
      <c r="K46" s="4">
        <f>'pdf DetailxSch Pos'!K46*'pdf DetailxSch Pos'!K$124</f>
        <v>0</v>
      </c>
      <c r="L46" s="4">
        <f>'pdf DetailxSch Pos'!L46*'pdf DetailxSch Pos'!L$124</f>
        <v>0</v>
      </c>
      <c r="M46" s="4">
        <f>'pdf DetailxSch Pos'!M46*'pdf DetailxSch Pos'!M$124</f>
        <v>89505.059196611037</v>
      </c>
      <c r="N46" s="4">
        <f>'pdf DetailxSch Pos'!N46*'pdf DetailxSch Pos'!N$124</f>
        <v>59866.796146808359</v>
      </c>
      <c r="O46" s="4">
        <f>'pdf DetailxSch Pos'!O46*'pdf DetailxSch Pos'!O$124</f>
        <v>44831.193878299673</v>
      </c>
      <c r="P46" s="4">
        <f>'pdf DetailxSch Pos'!P46*'pdf DetailxSch Pos'!P$124</f>
        <v>0</v>
      </c>
      <c r="Q46" s="4">
        <f>'pdf DetailxSch Pos'!Q46*'pdf DetailxSch Pos'!Q$124</f>
        <v>0</v>
      </c>
      <c r="R46" s="4">
        <f>'pdf DetailxSch Pos'!R46*'pdf DetailxSch Pos'!R$124</f>
        <v>0</v>
      </c>
      <c r="S46" s="4">
        <f>'pdf DetailxSch Pos'!S46*'pdf DetailxSch Pos'!S$124</f>
        <v>77625.750694703253</v>
      </c>
      <c r="T46" s="4">
        <f>'pdf DetailxSch Pos'!T46*'pdf DetailxSch Pos'!T$124</f>
        <v>60676.224767295193</v>
      </c>
      <c r="U46" s="4">
        <f>'pdf DetailxSch Pos'!U46*'pdf DetailxSch Pos'!U$124</f>
        <v>99432.634749854755</v>
      </c>
      <c r="V46" s="4">
        <f>'pdf DetailxSch Pos'!V46*'pdf DetailxSch Pos'!V$124</f>
        <v>110891.27068881014</v>
      </c>
      <c r="W46" s="4">
        <f>'pdf DetailxSch Pos'!W46*'pdf DetailxSch Pos'!W$124</f>
        <v>499010.71809964563</v>
      </c>
      <c r="X46" s="4">
        <f>'pdf DetailxSch Pos'!X46*'pdf DetailxSch Pos'!X$124</f>
        <v>0</v>
      </c>
      <c r="Y46" s="4">
        <f>'pdf DetailxSch Pos'!Y46*'pdf DetailxSch Pos'!Y$124</f>
        <v>110891.27068881014</v>
      </c>
      <c r="Z46" s="4">
        <f>'pdf DetailxSch Pos'!Z46*'pdf DetailxSch Pos'!Z$124</f>
        <v>0</v>
      </c>
      <c r="AA46" s="4">
        <f>'pdf DetailxSch Pos'!AA46*'pdf DetailxSch Pos'!AA$124</f>
        <v>221782.54137762028</v>
      </c>
      <c r="AB46" s="4">
        <f>'pdf DetailxSch Pos'!AB46*'pdf DetailxSch Pos'!AB$124</f>
        <v>100233.47308369415</v>
      </c>
      <c r="AC46" s="4">
        <f>'pdf DetailxSch Pos'!AC46*'pdf DetailxSch Pos'!AC$124</f>
        <v>100233.47308369415</v>
      </c>
      <c r="AD46" s="4">
        <f>'pdf DetailxSch Pos'!AD46*'pdf DetailxSch Pos'!AD$124</f>
        <v>1885151.6017097724</v>
      </c>
      <c r="AE46" s="4">
        <f>'pdf DetailxSch Pos'!AE46*'pdf DetailxSch Pos'!AE$124</f>
        <v>0</v>
      </c>
      <c r="AF46" s="4">
        <f>'pdf DetailxSch Pos'!AF46*'pdf DetailxSch Pos'!AF$124</f>
        <v>110891.27068881014</v>
      </c>
      <c r="AG46" s="4">
        <f>'pdf DetailxSch Pos'!AG46*'pdf DetailxSch Pos'!AG$124</f>
        <v>110891.27068881014</v>
      </c>
      <c r="AH46" s="4">
        <f>'pdf DetailxSch Pos'!AH46*'pdf DetailxSch Pos'!AH$124</f>
        <v>332673.8120664304</v>
      </c>
      <c r="AI46" s="4">
        <f>'pdf DetailxSch Pos'!AI46*'pdf DetailxSch Pos'!AI$124</f>
        <v>0</v>
      </c>
      <c r="AJ46" s="4">
        <f>'pdf DetailxSch Pos'!AJ46*'pdf DetailxSch Pos'!AJ$124</f>
        <v>0</v>
      </c>
      <c r="AK46" s="4">
        <f>'pdf DetailxSch Pos'!AK46*'pdf DetailxSch Pos'!AK$124</f>
        <v>0</v>
      </c>
      <c r="AL46" s="4">
        <f>'pdf DetailxSch Pos'!AL46*'pdf DetailxSch Pos'!AL$124</f>
        <v>221782.54137762028</v>
      </c>
      <c r="AM46" s="4">
        <f>'pdf DetailxSch Pos'!AM46*'pdf DetailxSch Pos'!AM$124</f>
        <v>0</v>
      </c>
      <c r="AN46" s="4">
        <f>'pdf DetailxSch Pos'!AN46*'pdf DetailxSch Pos'!AN$124</f>
        <v>0</v>
      </c>
      <c r="AO46" s="4">
        <f>'pdf DetailxSch Pos'!AO46*'pdf DetailxSch Pos'!AO$124</f>
        <v>0</v>
      </c>
      <c r="AP46" s="4">
        <f>'pdf DetailxSch Pos'!AP46*'pdf DetailxSch Pos'!AP$124</f>
        <v>0</v>
      </c>
      <c r="AQ46" s="4">
        <f>'pdf DetailxSch Pos'!AQ46*'pdf DetailxSch Pos'!AQ$124</f>
        <v>0</v>
      </c>
      <c r="AR46" s="4">
        <f>'pdf DetailxSch Pos'!AR46*'pdf DetailxSch Pos'!AR$124</f>
        <v>0</v>
      </c>
      <c r="AS46" s="4">
        <f>'pdf DetailxSch Pos'!AS46*'pdf DetailxSch Pos'!AS$124</f>
        <v>0</v>
      </c>
      <c r="AT46" s="4">
        <f>'pdf DetailxSch Pos'!AT46*'pdf DetailxSch Pos'!AT$125</f>
        <v>0</v>
      </c>
      <c r="AU46" s="4">
        <f>'pdf DetailxSch Pos'!AU46*'pdf DetailxSch Pos'!AU$125</f>
        <v>0</v>
      </c>
      <c r="AV46" s="4">
        <f>'pdf DetailxSch Pos'!AV46*'pdf DetailxSch Pos'!AV$125</f>
        <v>0</v>
      </c>
      <c r="AW46" s="4">
        <f>'pdf DetailxSch Pos'!AW46*'pdf DetailxSch Pos'!AW$125</f>
        <v>0</v>
      </c>
      <c r="AX46" s="4">
        <f>'pdf DetailxSch Pos'!AX46*'pdf DetailxSch Pos'!AX$125</f>
        <v>9950.738916256154</v>
      </c>
      <c r="AY46" s="4">
        <f>'pdf DetailxSch Pos'!AY46*'pdf DetailxSch Pos'!AY$124</f>
        <v>0</v>
      </c>
      <c r="AZ46" s="4">
        <f>'pdf DetailxSch Pos'!AZ46*'pdf DetailxSch Pos'!AZ$124</f>
        <v>0</v>
      </c>
      <c r="BA46" s="4">
        <f>'pdf DetailxSch Pos'!BA46*'pdf DetailxSch Pos'!BA$124</f>
        <v>0</v>
      </c>
      <c r="BB46" s="4">
        <f>'pdf DetailxSch Pos'!BB46*'pdf DetailxSch Pos'!BB$124</f>
        <v>0</v>
      </c>
      <c r="BC46" s="4">
        <f>'pdf DetailxSch Pos'!BC46*'pdf DetailxSch Pos'!BC$124</f>
        <v>0</v>
      </c>
      <c r="BD46" s="4">
        <f>'pdf DetailxSch Pos'!BD46*'pdf DetailxSch Pos'!BD$124</f>
        <v>0</v>
      </c>
      <c r="BE46" s="4">
        <f>'pdf DetailxSch Pos'!BE46*'pdf DetailxSch Pos'!BE$124</f>
        <v>0</v>
      </c>
      <c r="BF46" s="4">
        <f>'pdf DetailxSch Pos'!BF46*'pdf DetailxSch Pos'!BF$125</f>
        <v>0</v>
      </c>
      <c r="BG46" s="4">
        <f>'pdf DetailxSch Pos'!BG46*'pdf DetailxSch Pos'!BG$125</f>
        <v>0</v>
      </c>
      <c r="BH46" s="4">
        <f>'pdf DetailxSch Pos'!BH46*'pdf DetailxSch Pos'!BH$125</f>
        <v>0</v>
      </c>
      <c r="BI46" s="4">
        <f>'pdf DetailxSch Pos'!BI46*'pdf DetailxSch Pos'!BI$125</f>
        <v>0</v>
      </c>
      <c r="BJ46" s="4">
        <f>'pdf DetailxSch Pos'!BJ46*'pdf DetailxSch Pos'!BJ$124</f>
        <v>0</v>
      </c>
      <c r="BK46" s="4">
        <f>'pdf DetailxSch Pos'!BK46*'pdf DetailxSch Pos'!BK$124</f>
        <v>0</v>
      </c>
      <c r="BL46" s="4">
        <f>'pdf DetailxSch Pos'!BL46*'pdf DetailxSch Pos'!BL$124</f>
        <v>0</v>
      </c>
      <c r="BM46" s="4">
        <f>'pdf DetailxSch Pos'!BM46*'pdf DetailxSch Pos'!BM$124</f>
        <v>0</v>
      </c>
      <c r="BN46" s="4">
        <f>'pdf DetailxSch Pos'!BN46*'pdf DetailxSch Pos'!BN$124</f>
        <v>0</v>
      </c>
      <c r="BO46" s="4">
        <f>'pdf DetailxSch Pos'!BO46*'pdf DetailxSch Pos'!BO$124</f>
        <v>0</v>
      </c>
      <c r="BP46" s="4">
        <f>'pdf DetailxSch Pos'!BP46*'pdf DetailxSch Pos'!BP$124</f>
        <v>0</v>
      </c>
      <c r="BQ46" s="4">
        <f>'pdf DetailxSch Pos'!BQ46*'pdf DetailxSch Pos'!BQ$124</f>
        <v>0</v>
      </c>
      <c r="BR46" s="4">
        <f>'pdf DetailxSch Pos'!BR46*'pdf DetailxSch Pos'!BR$125</f>
        <v>0</v>
      </c>
      <c r="BS46" s="4">
        <f>'pdf DetailxSch Pos'!BS46*'pdf DetailxSch Pos'!BS$125</f>
        <v>0</v>
      </c>
      <c r="BT46" s="4">
        <f>'pdf DetailxSch Pos'!BT46*'pdf DetailxSch Pos'!BT$125</f>
        <v>110191.13300492607</v>
      </c>
      <c r="BU46" s="4">
        <f>'pdf DetailxSch Pos'!BU46*'pdf DetailxSch Pos'!BU$125</f>
        <v>0</v>
      </c>
      <c r="BV46" s="4">
        <f>'pdf DetailxSch Pos'!BV46*'pdf DetailxSch Pos'!BV$124</f>
        <v>0</v>
      </c>
      <c r="BW46" s="4">
        <f>'pdf DetailxSch Pos'!BW46*'pdf DetailxSch Pos'!BW$125</f>
        <v>0</v>
      </c>
      <c r="BX46" s="4">
        <f>'pdf DetailxSch Pos'!BX46*'pdf DetailxSch Pos'!BX$125</f>
        <v>0</v>
      </c>
      <c r="BY46" s="4">
        <f>'pdf DetailxSch Pos'!BY46*'pdf DetailxSch Pos'!BY$125</f>
        <v>2288.6699507389153</v>
      </c>
      <c r="BZ46" s="4">
        <f>'pdf DetailxSch Pos'!BZ46*'pdf DetailxSch Pos'!BZ$125</f>
        <v>1990.147783251231</v>
      </c>
      <c r="CA46" s="4">
        <f>'pdf DetailxSch Pos'!CA46*'pdf DetailxSch Pos'!CA$125</f>
        <v>1990.147783251231</v>
      </c>
      <c r="CB46" s="4">
        <f>'pdf DetailxSch Pos'!CB46*'pdf DetailxSch Pos'!CB$125</f>
        <v>2288.6699507389153</v>
      </c>
      <c r="CC46" s="4">
        <f>'pdf DetailxSch Pos'!CC46*'pdf DetailxSch Pos'!CC$125</f>
        <v>7960.5911330049239</v>
      </c>
      <c r="CD46" s="4">
        <f>'pdf DetailxSch Pos'!CD46*'pdf DetailxSch Pos'!CD$124</f>
        <v>0</v>
      </c>
      <c r="CE46" s="4">
        <f>'pdf DetailxSch Pos'!CE46*'pdf DetailxSch Pos'!CE$124</f>
        <v>0</v>
      </c>
      <c r="CF46" s="4">
        <f>'pdf DetailxSch Pos'!CF46*'pdf DetailxSch Pos'!CF$125</f>
        <v>0</v>
      </c>
      <c r="CG46" s="4">
        <f>'pdf DetailxSch Pos'!CG46*'pdf DetailxSch Pos'!CG$125</f>
        <v>0</v>
      </c>
      <c r="CH46" s="4">
        <f>'pdf DetailxSch Pos'!CH46*'pdf DetailxSch Pos'!CH$124</f>
        <v>0</v>
      </c>
      <c r="CI46" s="4">
        <f>'pdf DetailxSch Pos'!CI46*'pdf DetailxSch Pos'!CI$124</f>
        <v>0</v>
      </c>
      <c r="CJ46" s="4">
        <f>'pdf DetailxSch Pos'!CJ46*'pdf DetailxSch Pos'!CJ$125</f>
        <v>0</v>
      </c>
      <c r="CK46" s="4">
        <f>'pdf DetailxSch Pos'!CK46*'pdf DetailxSch Pos'!CK$125</f>
        <v>0</v>
      </c>
      <c r="CL46" s="4">
        <f>'pdf DetailxSch Pos'!CL46*'pdf DetailxSch Pos'!CL$125</f>
        <v>39802.955665024616</v>
      </c>
      <c r="CM46" s="4">
        <f>'pdf DetailxSch Pos'!CM46*'pdf DetailxSch Pos'!CM$125</f>
        <v>76086.699507389145</v>
      </c>
      <c r="CN46" s="4">
        <f>'pdf DetailxSch Pos'!CN46*'pdf DetailxSch Pos'!CN$125</f>
        <v>3419.7044334975358</v>
      </c>
      <c r="CO46" s="4">
        <f>'pdf DetailxSch Pos'!CO46*'pdf DetailxSch Pos'!CO$125</f>
        <v>0</v>
      </c>
      <c r="CP46" s="4">
        <f>'pdf DetailxSch Pos'!CP46*'pdf DetailxSch Pos'!CP$125</f>
        <v>0</v>
      </c>
      <c r="CQ46" s="4">
        <f>'pdf DetailxSch Pos'!CQ46*'pdf DetailxSch Pos'!CQ$125</f>
        <v>0</v>
      </c>
      <c r="CR46" s="4">
        <f>'pdf DetailxSch Pos'!CR46*'pdf DetailxSch Pos'!CR$125</f>
        <v>0</v>
      </c>
      <c r="CS46" s="4">
        <f>'pdf DetailxSch Pos'!CS46*'pdf DetailxSch Pos'!CS$124</f>
        <v>0</v>
      </c>
      <c r="CT46" s="4">
        <f>'pdf DetailxSch Pos'!CT46*'pdf DetailxSch Pos'!CT$125</f>
        <v>4310.3448275862056</v>
      </c>
      <c r="CU46" s="4">
        <f>'pdf DetailxSch Pos'!CU46*'pdf DetailxSch Pos'!CU$125</f>
        <v>0</v>
      </c>
      <c r="CV46" s="4">
        <f>'pdf DetailxSch Pos'!CV46*'pdf DetailxSch Pos'!CV$125</f>
        <v>0</v>
      </c>
      <c r="CW46" s="4">
        <f>'pdf DetailxSch Pos'!CW46*'pdf DetailxSch Pos'!CW$125</f>
        <v>0</v>
      </c>
      <c r="CY46" s="4">
        <f>'pdf DetailxSch Pos'!CY46*'pdf DetailxSch Pos'!CY$125</f>
        <v>0</v>
      </c>
      <c r="CZ46" s="4">
        <f>'pdf DetailxSch Pos'!CZ46*'pdf DetailxSch Pos'!CZ$125</f>
        <v>0</v>
      </c>
      <c r="DA46" s="4">
        <f>'pdf DetailxSch Pos'!DA46*'pdf DetailxSch Pos'!DA$125</f>
        <v>0</v>
      </c>
      <c r="DB46" s="4">
        <f>'pdf DetailxSch Pos'!DB46*'pdf DetailxSch Pos'!DB$125</f>
        <v>0</v>
      </c>
      <c r="DC46" s="4">
        <f>'pdf DetailxSch Pos'!DC46*'pdf DetailxSch Pos'!DC$125</f>
        <v>0</v>
      </c>
      <c r="DD46" s="4">
        <f>'pdf DetailxSch $$'!DE46</f>
        <v>8</v>
      </c>
      <c r="DE46" s="4">
        <f t="shared" si="0"/>
        <v>4951507.4768903041</v>
      </c>
      <c r="DF46" s="4">
        <f t="shared" si="1"/>
        <v>4951515.4768903041</v>
      </c>
      <c r="DG46" s="4">
        <f>'pdf DetailxSch $$'!DG46</f>
        <v>5060949</v>
      </c>
      <c r="DH46" s="4">
        <f t="shared" si="2"/>
        <v>109433.52310969587</v>
      </c>
      <c r="DI46" s="44">
        <f t="shared" si="3"/>
        <v>-2.2101016066786751E-2</v>
      </c>
    </row>
    <row r="47" spans="1:113" x14ac:dyDescent="0.2">
      <c r="A47" s="7">
        <v>1071</v>
      </c>
      <c r="B47" t="s">
        <v>61</v>
      </c>
      <c r="C47" t="s">
        <v>355</v>
      </c>
      <c r="D47">
        <v>4</v>
      </c>
      <c r="E47" s="10">
        <v>551</v>
      </c>
      <c r="F47" s="9">
        <v>0.58299999999999996</v>
      </c>
      <c r="G47">
        <v>321</v>
      </c>
      <c r="H47" s="4">
        <f>'pdf DetailxSch Pos'!H47*'pdf DetailxSch Pos'!H$124</f>
        <v>191050.75104188372</v>
      </c>
      <c r="I47" s="4">
        <f>'pdf DetailxSch Pos'!I47*'pdf DetailxSch Pos'!I$124</f>
        <v>110891.27068881014</v>
      </c>
      <c r="J47" s="4">
        <f>'pdf DetailxSch Pos'!J47*'pdf DetailxSch Pos'!J$124</f>
        <v>275246.54858997889</v>
      </c>
      <c r="K47" s="4">
        <f>'pdf DetailxSch Pos'!K47*'pdf DetailxSch Pos'!K$124</f>
        <v>155247.7789643342</v>
      </c>
      <c r="L47" s="4">
        <f>'pdf DetailxSch Pos'!L47*'pdf DetailxSch Pos'!L$124</f>
        <v>0</v>
      </c>
      <c r="M47" s="4">
        <f>'pdf DetailxSch Pos'!M47*'pdf DetailxSch Pos'!M$124</f>
        <v>89505.059196611037</v>
      </c>
      <c r="N47" s="4">
        <f>'pdf DetailxSch Pos'!N47*'pdf DetailxSch Pos'!N$124</f>
        <v>59866.796146808359</v>
      </c>
      <c r="O47" s="4">
        <f>'pdf DetailxSch Pos'!O47*'pdf DetailxSch Pos'!O$124</f>
        <v>62763.671429619535</v>
      </c>
      <c r="P47" s="4">
        <f>'pdf DetailxSch Pos'!P47*'pdf DetailxSch Pos'!P$124</f>
        <v>0</v>
      </c>
      <c r="Q47" s="4">
        <f>'pdf DetailxSch Pos'!Q47*'pdf DetailxSch Pos'!Q$124</f>
        <v>0</v>
      </c>
      <c r="R47" s="4">
        <f>'pdf DetailxSch Pos'!R47*'pdf DetailxSch Pos'!R$124</f>
        <v>0</v>
      </c>
      <c r="S47" s="4">
        <f>'pdf DetailxSch Pos'!S47*'pdf DetailxSch Pos'!S$124</f>
        <v>77625.750694703253</v>
      </c>
      <c r="T47" s="4">
        <f>'pdf DetailxSch Pos'!T47*'pdf DetailxSch Pos'!T$124</f>
        <v>60676.224767295193</v>
      </c>
      <c r="U47" s="4">
        <f>'pdf DetailxSch Pos'!U47*'pdf DetailxSch Pos'!U$124</f>
        <v>149148.95212478214</v>
      </c>
      <c r="V47" s="4">
        <f>'pdf DetailxSch Pos'!V47*'pdf DetailxSch Pos'!V$124</f>
        <v>110891.27068881014</v>
      </c>
      <c r="W47" s="4">
        <f>'pdf DetailxSch Pos'!W47*'pdf DetailxSch Pos'!W$124</f>
        <v>0</v>
      </c>
      <c r="X47" s="4">
        <f>'pdf DetailxSch Pos'!X47*'pdf DetailxSch Pos'!X$124</f>
        <v>0</v>
      </c>
      <c r="Y47" s="4">
        <f>'pdf DetailxSch Pos'!Y47*'pdf DetailxSch Pos'!Y$124</f>
        <v>0</v>
      </c>
      <c r="Z47" s="4">
        <f>'pdf DetailxSch Pos'!Z47*'pdf DetailxSch Pos'!Z$124</f>
        <v>0</v>
      </c>
      <c r="AA47" s="4">
        <f>'pdf DetailxSch Pos'!AA47*'pdf DetailxSch Pos'!AA$124</f>
        <v>0</v>
      </c>
      <c r="AB47" s="4">
        <f>'pdf DetailxSch Pos'!AB47*'pdf DetailxSch Pos'!AB$124</f>
        <v>0</v>
      </c>
      <c r="AC47" s="4">
        <f>'pdf DetailxSch Pos'!AC47*'pdf DetailxSch Pos'!AC$124</f>
        <v>0</v>
      </c>
      <c r="AD47" s="4">
        <f>'pdf DetailxSch Pos'!AD47*'pdf DetailxSch Pos'!AD$124</f>
        <v>2783370.8942891345</v>
      </c>
      <c r="AE47" s="4">
        <f>'pdf DetailxSch Pos'!AE47*'pdf DetailxSch Pos'!AE$124</f>
        <v>0</v>
      </c>
      <c r="AF47" s="4">
        <f>'pdf DetailxSch Pos'!AF47*'pdf DetailxSch Pos'!AF$124</f>
        <v>110891.27068881014</v>
      </c>
      <c r="AG47" s="4">
        <f>'pdf DetailxSch Pos'!AG47*'pdf DetailxSch Pos'!AG$124</f>
        <v>221782.54137762028</v>
      </c>
      <c r="AH47" s="4">
        <f>'pdf DetailxSch Pos'!AH47*'pdf DetailxSch Pos'!AH$124</f>
        <v>1108912.7068881013</v>
      </c>
      <c r="AI47" s="4">
        <f>'pdf DetailxSch Pos'!AI47*'pdf DetailxSch Pos'!AI$124</f>
        <v>167055.78847282359</v>
      </c>
      <c r="AJ47" s="4">
        <f>'pdf DetailxSch Pos'!AJ47*'pdf DetailxSch Pos'!AJ$124</f>
        <v>0</v>
      </c>
      <c r="AK47" s="4">
        <f>'pdf DetailxSch Pos'!AK47*'pdf DetailxSch Pos'!AK$124</f>
        <v>0</v>
      </c>
      <c r="AL47" s="4">
        <f>'pdf DetailxSch Pos'!AL47*'pdf DetailxSch Pos'!AL$124</f>
        <v>887130.16551048111</v>
      </c>
      <c r="AM47" s="4">
        <f>'pdf DetailxSch Pos'!AM47*'pdf DetailxSch Pos'!AM$124</f>
        <v>0</v>
      </c>
      <c r="AN47" s="4">
        <f>'pdf DetailxSch Pos'!AN47*'pdf DetailxSch Pos'!AN$124</f>
        <v>0</v>
      </c>
      <c r="AO47" s="4">
        <f>'pdf DetailxSch Pos'!AO47*'pdf DetailxSch Pos'!AO$124</f>
        <v>221782.54137762028</v>
      </c>
      <c r="AP47" s="4">
        <f>'pdf DetailxSch Pos'!AP47*'pdf DetailxSch Pos'!AP$124</f>
        <v>0</v>
      </c>
      <c r="AQ47" s="4">
        <f>'pdf DetailxSch Pos'!AQ47*'pdf DetailxSch Pos'!AQ$124</f>
        <v>0</v>
      </c>
      <c r="AR47" s="4">
        <f>'pdf DetailxSch Pos'!AR47*'pdf DetailxSch Pos'!AR$124</f>
        <v>0</v>
      </c>
      <c r="AS47" s="4">
        <f>'pdf DetailxSch Pos'!AS47*'pdf DetailxSch Pos'!AS$124</f>
        <v>0</v>
      </c>
      <c r="AT47" s="4">
        <f>'pdf DetailxSch Pos'!AT47*'pdf DetailxSch Pos'!AT$125</f>
        <v>0</v>
      </c>
      <c r="AU47" s="4">
        <f>'pdf DetailxSch Pos'!AU47*'pdf DetailxSch Pos'!AU$125</f>
        <v>0</v>
      </c>
      <c r="AV47" s="4">
        <f>'pdf DetailxSch Pos'!AV47*'pdf DetailxSch Pos'!AV$125</f>
        <v>176880.78817733985</v>
      </c>
      <c r="AW47" s="4">
        <f>'pdf DetailxSch Pos'!AW47*'pdf DetailxSch Pos'!AW$125</f>
        <v>2858.1280788177332</v>
      </c>
      <c r="AX47" s="4">
        <f>'pdf DetailxSch Pos'!AX47*'pdf DetailxSch Pos'!AX$125</f>
        <v>0</v>
      </c>
      <c r="AY47" s="4">
        <f>'pdf DetailxSch Pos'!AY47*'pdf DetailxSch Pos'!AY$124</f>
        <v>0</v>
      </c>
      <c r="AZ47" s="4">
        <f>'pdf DetailxSch Pos'!AZ47*'pdf DetailxSch Pos'!AZ$124</f>
        <v>110891.27068881014</v>
      </c>
      <c r="BA47" s="4">
        <f>'pdf DetailxSch Pos'!BA47*'pdf DetailxSch Pos'!BA$124</f>
        <v>0</v>
      </c>
      <c r="BB47" s="4">
        <f>'pdf DetailxSch Pos'!BB47*'pdf DetailxSch Pos'!BB$124</f>
        <v>0</v>
      </c>
      <c r="BC47" s="4">
        <f>'pdf DetailxSch Pos'!BC47*'pdf DetailxSch Pos'!BC$124</f>
        <v>0</v>
      </c>
      <c r="BD47" s="4">
        <f>'pdf DetailxSch Pos'!BD47*'pdf DetailxSch Pos'!BD$124</f>
        <v>0</v>
      </c>
      <c r="BE47" s="4">
        <f>'pdf DetailxSch Pos'!BE47*'pdf DetailxSch Pos'!BE$124</f>
        <v>0</v>
      </c>
      <c r="BF47" s="4">
        <f>'pdf DetailxSch Pos'!BF47*'pdf DetailxSch Pos'!BF$125</f>
        <v>0</v>
      </c>
      <c r="BG47" s="4">
        <f>'pdf DetailxSch Pos'!BG47*'pdf DetailxSch Pos'!BG$125</f>
        <v>0</v>
      </c>
      <c r="BH47" s="4">
        <f>'pdf DetailxSch Pos'!BH47*'pdf DetailxSch Pos'!BH$125</f>
        <v>0</v>
      </c>
      <c r="BI47" s="4">
        <f>'pdf DetailxSch Pos'!BI47*'pdf DetailxSch Pos'!BI$125</f>
        <v>0</v>
      </c>
      <c r="BJ47" s="4">
        <f>'pdf DetailxSch Pos'!BJ47*'pdf DetailxSch Pos'!BJ$124</f>
        <v>0</v>
      </c>
      <c r="BK47" s="4">
        <f>'pdf DetailxSch Pos'!BK47*'pdf DetailxSch Pos'!BK$124</f>
        <v>0</v>
      </c>
      <c r="BL47" s="4">
        <f>'pdf DetailxSch Pos'!BL47*'pdf DetailxSch Pos'!BL$124</f>
        <v>0</v>
      </c>
      <c r="BM47" s="4">
        <f>'pdf DetailxSch Pos'!BM47*'pdf DetailxSch Pos'!BM$124</f>
        <v>0</v>
      </c>
      <c r="BN47" s="4">
        <f>'pdf DetailxSch Pos'!BN47*'pdf DetailxSch Pos'!BN$124</f>
        <v>0</v>
      </c>
      <c r="BO47" s="4">
        <f>'pdf DetailxSch Pos'!BO47*'pdf DetailxSch Pos'!BO$124</f>
        <v>0</v>
      </c>
      <c r="BP47" s="4">
        <f>'pdf DetailxSch Pos'!BP47*'pdf DetailxSch Pos'!BP$124</f>
        <v>332673.8120664304</v>
      </c>
      <c r="BQ47" s="4">
        <f>'pdf DetailxSch Pos'!BQ47*'pdf DetailxSch Pos'!BQ$124</f>
        <v>0</v>
      </c>
      <c r="BR47" s="4">
        <f>'pdf DetailxSch Pos'!BR47*'pdf DetailxSch Pos'!BR$125</f>
        <v>22660.098522167482</v>
      </c>
      <c r="BS47" s="4">
        <f>'pdf DetailxSch Pos'!BS47*'pdf DetailxSch Pos'!BS$125</f>
        <v>4926.1083743842346</v>
      </c>
      <c r="BT47" s="4">
        <f>'pdf DetailxSch Pos'!BT47*'pdf DetailxSch Pos'!BT$125</f>
        <v>240439.40886699499</v>
      </c>
      <c r="BU47" s="4">
        <f>'pdf DetailxSch Pos'!BU47*'pdf DetailxSch Pos'!BU$125</f>
        <v>98522.167487684696</v>
      </c>
      <c r="BV47" s="4">
        <f>'pdf DetailxSch Pos'!BV47*'pdf DetailxSch Pos'!BV$124</f>
        <v>0</v>
      </c>
      <c r="BW47" s="4">
        <f>'pdf DetailxSch Pos'!BW47*'pdf DetailxSch Pos'!BW$125</f>
        <v>0</v>
      </c>
      <c r="BX47" s="4">
        <f>'pdf DetailxSch Pos'!BX47*'pdf DetailxSch Pos'!BX$125</f>
        <v>6333.0049261083723</v>
      </c>
      <c r="BY47" s="4">
        <f>'pdf DetailxSch Pos'!BY47*'pdf DetailxSch Pos'!BY$125</f>
        <v>4994.0886699507373</v>
      </c>
      <c r="BZ47" s="4">
        <f>'pdf DetailxSch Pos'!BZ47*'pdf DetailxSch Pos'!BZ$125</f>
        <v>5428.5714285714266</v>
      </c>
      <c r="CA47" s="4">
        <f>'pdf DetailxSch Pos'!CA47*'pdf DetailxSch Pos'!CA$125</f>
        <v>5428.5714285714266</v>
      </c>
      <c r="CB47" s="4">
        <f>'pdf DetailxSch Pos'!CB47*'pdf DetailxSch Pos'!CB$125</f>
        <v>6243.3497536945797</v>
      </c>
      <c r="CC47" s="4">
        <f>'pdf DetailxSch Pos'!CC47*'pdf DetailxSch Pos'!CC$125</f>
        <v>10857.142857142853</v>
      </c>
      <c r="CD47" s="4">
        <f>'pdf DetailxSch Pos'!CD47*'pdf DetailxSch Pos'!CD$124</f>
        <v>0</v>
      </c>
      <c r="CE47" s="4">
        <f>'pdf DetailxSch Pos'!CE47*'pdf DetailxSch Pos'!CE$124</f>
        <v>0</v>
      </c>
      <c r="CF47" s="4">
        <f>'pdf DetailxSch Pos'!CF47*'pdf DetailxSch Pos'!CF$125</f>
        <v>0</v>
      </c>
      <c r="CG47" s="4">
        <f>'pdf DetailxSch Pos'!CG47*'pdf DetailxSch Pos'!CG$125</f>
        <v>0</v>
      </c>
      <c r="CH47" s="4">
        <f>'pdf DetailxSch Pos'!CH47*'pdf DetailxSch Pos'!CH$124</f>
        <v>0</v>
      </c>
      <c r="CI47" s="4">
        <f>'pdf DetailxSch Pos'!CI47*'pdf DetailxSch Pos'!CI$124</f>
        <v>0</v>
      </c>
      <c r="CJ47" s="4">
        <f>'pdf DetailxSch Pos'!CJ47*'pdf DetailxSch Pos'!CJ$125</f>
        <v>0</v>
      </c>
      <c r="CK47" s="4">
        <f>'pdf DetailxSch Pos'!CK47*'pdf DetailxSch Pos'!CK$125</f>
        <v>0</v>
      </c>
      <c r="CL47" s="4">
        <f>'pdf DetailxSch Pos'!CL47*'pdf DetailxSch Pos'!CL$125</f>
        <v>54285.714285714268</v>
      </c>
      <c r="CM47" s="4">
        <f>'pdf DetailxSch Pos'!CM47*'pdf DetailxSch Pos'!CM$125</f>
        <v>119470.9359605911</v>
      </c>
      <c r="CN47" s="4">
        <f>'pdf DetailxSch Pos'!CN47*'pdf DetailxSch Pos'!CN$125</f>
        <v>6367.4876847290616</v>
      </c>
      <c r="CO47" s="4">
        <f>'pdf DetailxSch Pos'!CO47*'pdf DetailxSch Pos'!CO$125</f>
        <v>0</v>
      </c>
      <c r="CP47" s="4">
        <f>'pdf DetailxSch Pos'!CP47*'pdf DetailxSch Pos'!CP$125</f>
        <v>0</v>
      </c>
      <c r="CQ47" s="4">
        <f>'pdf DetailxSch Pos'!CQ47*'pdf DetailxSch Pos'!CQ$125</f>
        <v>0</v>
      </c>
      <c r="CR47" s="4">
        <f>'pdf DetailxSch Pos'!CR47*'pdf DetailxSch Pos'!CR$125</f>
        <v>0</v>
      </c>
      <c r="CS47" s="4">
        <f>'pdf DetailxSch Pos'!CS47*'pdf DetailxSch Pos'!CS$124</f>
        <v>0</v>
      </c>
      <c r="CT47" s="4">
        <f>'pdf DetailxSch Pos'!CT47*'pdf DetailxSch Pos'!CT$125</f>
        <v>22098.522167487678</v>
      </c>
      <c r="CU47" s="4">
        <f>'pdf DetailxSch Pos'!CU47*'pdf DetailxSch Pos'!CU$125</f>
        <v>0</v>
      </c>
      <c r="CV47" s="4">
        <f>'pdf DetailxSch Pos'!CV47*'pdf DetailxSch Pos'!CV$125</f>
        <v>0</v>
      </c>
      <c r="CW47" s="4">
        <f>'pdf DetailxSch Pos'!CW47*'pdf DetailxSch Pos'!CW$125</f>
        <v>0</v>
      </c>
      <c r="CY47" s="4">
        <f>'pdf DetailxSch Pos'!CY47*'pdf DetailxSch Pos'!CY$125</f>
        <v>0</v>
      </c>
      <c r="CZ47" s="4">
        <f>'pdf DetailxSch Pos'!CZ47*'pdf DetailxSch Pos'!CZ$125</f>
        <v>0</v>
      </c>
      <c r="DA47" s="4">
        <f>'pdf DetailxSch Pos'!DA47*'pdf DetailxSch Pos'!DA$125</f>
        <v>0</v>
      </c>
      <c r="DB47" s="4">
        <f>'pdf DetailxSch Pos'!DB47*'pdf DetailxSch Pos'!DB$125</f>
        <v>0</v>
      </c>
      <c r="DC47" s="4">
        <f>'pdf DetailxSch Pos'!DC47*'pdf DetailxSch Pos'!DC$125</f>
        <v>0</v>
      </c>
      <c r="DD47" s="4">
        <f>'pdf DetailxSch $$'!DE47</f>
        <v>14</v>
      </c>
      <c r="DE47" s="4">
        <f t="shared" si="0"/>
        <v>8075199.1543634208</v>
      </c>
      <c r="DF47" s="4">
        <f t="shared" si="1"/>
        <v>8075213.1543634208</v>
      </c>
      <c r="DG47" s="4">
        <f>'pdf DetailxSch $$'!DG47</f>
        <v>8231486</v>
      </c>
      <c r="DH47" s="4">
        <f t="shared" si="2"/>
        <v>156272.84563657921</v>
      </c>
      <c r="DI47" s="44">
        <f t="shared" si="3"/>
        <v>-1.9352163546560698E-2</v>
      </c>
    </row>
    <row r="48" spans="1:113" x14ac:dyDescent="0.2">
      <c r="A48" s="7">
        <v>950</v>
      </c>
      <c r="B48" t="s">
        <v>62</v>
      </c>
      <c r="C48" t="s">
        <v>357</v>
      </c>
      <c r="D48">
        <v>7</v>
      </c>
      <c r="E48" s="10">
        <v>40</v>
      </c>
      <c r="F48" s="9">
        <v>0</v>
      </c>
      <c r="G48">
        <v>0</v>
      </c>
      <c r="H48" s="4">
        <f>'pdf DetailxSch Pos'!H48*'pdf DetailxSch Pos'!H$124</f>
        <v>0</v>
      </c>
      <c r="I48" s="4">
        <f>'pdf DetailxSch Pos'!I48*'pdf DetailxSch Pos'!I$124</f>
        <v>55445.635344405069</v>
      </c>
      <c r="J48" s="4">
        <f>'pdf DetailxSch Pos'!J48*'pdf DetailxSch Pos'!J$124</f>
        <v>0</v>
      </c>
      <c r="K48" s="4">
        <f>'pdf DetailxSch Pos'!K48*'pdf DetailxSch Pos'!K$124</f>
        <v>0</v>
      </c>
      <c r="L48" s="4">
        <f>'pdf DetailxSch Pos'!L48*'pdf DetailxSch Pos'!L$124</f>
        <v>124758.86087554789</v>
      </c>
      <c r="M48" s="4">
        <f>'pdf DetailxSch Pos'!M48*'pdf DetailxSch Pos'!M$124</f>
        <v>44752.529598305518</v>
      </c>
      <c r="N48" s="4">
        <f>'pdf DetailxSch Pos'!N48*'pdf DetailxSch Pos'!N$124</f>
        <v>59866.796146808359</v>
      </c>
      <c r="O48" s="4">
        <f>'pdf DetailxSch Pos'!O48*'pdf DetailxSch Pos'!O$124</f>
        <v>0</v>
      </c>
      <c r="P48" s="4">
        <f>'pdf DetailxSch Pos'!P48*'pdf DetailxSch Pos'!P$124</f>
        <v>0</v>
      </c>
      <c r="Q48" s="4">
        <f>'pdf DetailxSch Pos'!Q48*'pdf DetailxSch Pos'!Q$124</f>
        <v>0</v>
      </c>
      <c r="R48" s="4">
        <f>'pdf DetailxSch Pos'!R48*'pdf DetailxSch Pos'!R$124</f>
        <v>0</v>
      </c>
      <c r="S48" s="4">
        <f>'pdf DetailxSch Pos'!S48*'pdf DetailxSch Pos'!S$124</f>
        <v>0</v>
      </c>
      <c r="T48" s="4">
        <f>'pdf DetailxSch Pos'!T48*'pdf DetailxSch Pos'!T$124</f>
        <v>0</v>
      </c>
      <c r="U48" s="4">
        <f>'pdf DetailxSch Pos'!U48*'pdf DetailxSch Pos'!U$124</f>
        <v>0</v>
      </c>
      <c r="V48" s="4">
        <f>'pdf DetailxSch Pos'!V48*'pdf DetailxSch Pos'!V$124</f>
        <v>55445.635344405069</v>
      </c>
      <c r="W48" s="4">
        <f>'pdf DetailxSch Pos'!W48*'pdf DetailxSch Pos'!W$124</f>
        <v>55445.635344405069</v>
      </c>
      <c r="X48" s="4">
        <f>'pdf DetailxSch Pos'!X48*'pdf DetailxSch Pos'!X$124</f>
        <v>0</v>
      </c>
      <c r="Y48" s="4">
        <f>'pdf DetailxSch Pos'!Y48*'pdf DetailxSch Pos'!Y$124</f>
        <v>0</v>
      </c>
      <c r="Z48" s="4">
        <f>'pdf DetailxSch Pos'!Z48*'pdf DetailxSch Pos'!Z$124</f>
        <v>0</v>
      </c>
      <c r="AA48" s="4">
        <f>'pdf DetailxSch Pos'!AA48*'pdf DetailxSch Pos'!AA$124</f>
        <v>0</v>
      </c>
      <c r="AB48" s="4">
        <f>'pdf DetailxSch Pos'!AB48*'pdf DetailxSch Pos'!AB$124</f>
        <v>0</v>
      </c>
      <c r="AC48" s="4">
        <f>'pdf DetailxSch Pos'!AC48*'pdf DetailxSch Pos'!AC$124</f>
        <v>0</v>
      </c>
      <c r="AD48" s="4">
        <f>'pdf DetailxSch Pos'!AD48*'pdf DetailxSch Pos'!AD$124</f>
        <v>443565.08275524055</v>
      </c>
      <c r="AE48" s="4">
        <f>'pdf DetailxSch Pos'!AE48*'pdf DetailxSch Pos'!AE$124</f>
        <v>0</v>
      </c>
      <c r="AF48" s="4">
        <f>'pdf DetailxSch Pos'!AF48*'pdf DetailxSch Pos'!AF$124</f>
        <v>110891.27068881014</v>
      </c>
      <c r="AG48" s="4">
        <f>'pdf DetailxSch Pos'!AG48*'pdf DetailxSch Pos'!AG$124</f>
        <v>110891.27068881014</v>
      </c>
      <c r="AH48" s="4">
        <f>'pdf DetailxSch Pos'!AH48*'pdf DetailxSch Pos'!AH$124</f>
        <v>554456.35344405065</v>
      </c>
      <c r="AI48" s="4">
        <f>'pdf DetailxSch Pos'!AI48*'pdf DetailxSch Pos'!AI$124</f>
        <v>0</v>
      </c>
      <c r="AJ48" s="4">
        <f>'pdf DetailxSch Pos'!AJ48*'pdf DetailxSch Pos'!AJ$124</f>
        <v>0</v>
      </c>
      <c r="AK48" s="4">
        <f>'pdf DetailxSch Pos'!AK48*'pdf DetailxSch Pos'!AK$124</f>
        <v>0</v>
      </c>
      <c r="AL48" s="4">
        <f>'pdf DetailxSch Pos'!AL48*'pdf DetailxSch Pos'!AL$124</f>
        <v>0</v>
      </c>
      <c r="AM48" s="4">
        <f>'pdf DetailxSch Pos'!AM48*'pdf DetailxSch Pos'!AM$124</f>
        <v>5544.5635344405073</v>
      </c>
      <c r="AN48" s="4">
        <f>'pdf DetailxSch Pos'!AN48*'pdf DetailxSch Pos'!AN$124</f>
        <v>0</v>
      </c>
      <c r="AO48" s="4">
        <f>'pdf DetailxSch Pos'!AO48*'pdf DetailxSch Pos'!AO$124</f>
        <v>0</v>
      </c>
      <c r="AP48" s="4">
        <f>'pdf DetailxSch Pos'!AP48*'pdf DetailxSch Pos'!AP$124</f>
        <v>0</v>
      </c>
      <c r="AQ48" s="4">
        <f>'pdf DetailxSch Pos'!AQ48*'pdf DetailxSch Pos'!AQ$124</f>
        <v>0</v>
      </c>
      <c r="AR48" s="4">
        <f>'pdf DetailxSch Pos'!AR48*'pdf DetailxSch Pos'!AR$124</f>
        <v>0</v>
      </c>
      <c r="AS48" s="4">
        <f>'pdf DetailxSch Pos'!AS48*'pdf DetailxSch Pos'!AS$124</f>
        <v>0</v>
      </c>
      <c r="AT48" s="4">
        <f>'pdf DetailxSch Pos'!AT48*'pdf DetailxSch Pos'!AT$125</f>
        <v>14778.325123152705</v>
      </c>
      <c r="AU48" s="4">
        <f>'pdf DetailxSch Pos'!AU48*'pdf DetailxSch Pos'!AU$125</f>
        <v>0</v>
      </c>
      <c r="AV48" s="4">
        <f>'pdf DetailxSch Pos'!AV48*'pdf DetailxSch Pos'!AV$125</f>
        <v>0</v>
      </c>
      <c r="AW48" s="4">
        <f>'pdf DetailxSch Pos'!AW48*'pdf DetailxSch Pos'!AW$125</f>
        <v>0</v>
      </c>
      <c r="AX48" s="4">
        <f>'pdf DetailxSch Pos'!AX48*'pdf DetailxSch Pos'!AX$125</f>
        <v>985.22167487684692</v>
      </c>
      <c r="AY48" s="4">
        <f>'pdf DetailxSch Pos'!AY48*'pdf DetailxSch Pos'!AY$124</f>
        <v>0</v>
      </c>
      <c r="AZ48" s="4">
        <f>'pdf DetailxSch Pos'!AZ48*'pdf DetailxSch Pos'!AZ$124</f>
        <v>0</v>
      </c>
      <c r="BA48" s="4">
        <f>'pdf DetailxSch Pos'!BA48*'pdf DetailxSch Pos'!BA$124</f>
        <v>0</v>
      </c>
      <c r="BB48" s="4">
        <f>'pdf DetailxSch Pos'!BB48*'pdf DetailxSch Pos'!BB$124</f>
        <v>0</v>
      </c>
      <c r="BC48" s="4">
        <f>'pdf DetailxSch Pos'!BC48*'pdf DetailxSch Pos'!BC$124</f>
        <v>0</v>
      </c>
      <c r="BD48" s="4">
        <f>'pdf DetailxSch Pos'!BD48*'pdf DetailxSch Pos'!BD$124</f>
        <v>0</v>
      </c>
      <c r="BE48" s="4">
        <f>'pdf DetailxSch Pos'!BE48*'pdf DetailxSch Pos'!BE$124</f>
        <v>0</v>
      </c>
      <c r="BF48" s="4">
        <f>'pdf DetailxSch Pos'!BF48*'pdf DetailxSch Pos'!BF$125</f>
        <v>0</v>
      </c>
      <c r="BG48" s="4">
        <f>'pdf DetailxSch Pos'!BG48*'pdf DetailxSch Pos'!BG$125</f>
        <v>0</v>
      </c>
      <c r="BH48" s="4">
        <f>'pdf DetailxSch Pos'!BH48*'pdf DetailxSch Pos'!BH$125</f>
        <v>0</v>
      </c>
      <c r="BI48" s="4">
        <f>'pdf DetailxSch Pos'!BI48*'pdf DetailxSch Pos'!BI$125</f>
        <v>0</v>
      </c>
      <c r="BJ48" s="4">
        <f>'pdf DetailxSch Pos'!BJ48*'pdf DetailxSch Pos'!BJ$124</f>
        <v>0</v>
      </c>
      <c r="BK48" s="4">
        <f>'pdf DetailxSch Pos'!BK48*'pdf DetailxSch Pos'!BK$124</f>
        <v>0</v>
      </c>
      <c r="BL48" s="4">
        <f>'pdf DetailxSch Pos'!BL48*'pdf DetailxSch Pos'!BL$124</f>
        <v>0</v>
      </c>
      <c r="BM48" s="4">
        <f>'pdf DetailxSch Pos'!BM48*'pdf DetailxSch Pos'!BM$124</f>
        <v>0</v>
      </c>
      <c r="BN48" s="4">
        <f>'pdf DetailxSch Pos'!BN48*'pdf DetailxSch Pos'!BN$124</f>
        <v>0</v>
      </c>
      <c r="BO48" s="4">
        <f>'pdf DetailxSch Pos'!BO48*'pdf DetailxSch Pos'!BO$124</f>
        <v>0</v>
      </c>
      <c r="BP48" s="4">
        <f>'pdf DetailxSch Pos'!BP48*'pdf DetailxSch Pos'!BP$124</f>
        <v>0</v>
      </c>
      <c r="BQ48" s="4">
        <f>'pdf DetailxSch Pos'!BQ48*'pdf DetailxSch Pos'!BQ$124</f>
        <v>0</v>
      </c>
      <c r="BR48" s="4">
        <f>'pdf DetailxSch Pos'!BR48*'pdf DetailxSch Pos'!BR$125</f>
        <v>0</v>
      </c>
      <c r="BS48" s="4">
        <f>'pdf DetailxSch Pos'!BS48*'pdf DetailxSch Pos'!BS$125</f>
        <v>0</v>
      </c>
      <c r="BT48" s="4">
        <f>'pdf DetailxSch Pos'!BT48*'pdf DetailxSch Pos'!BT$125</f>
        <v>0</v>
      </c>
      <c r="BU48" s="4">
        <f>'pdf DetailxSch Pos'!BU48*'pdf DetailxSch Pos'!BU$125</f>
        <v>0</v>
      </c>
      <c r="BV48" s="4">
        <f>'pdf DetailxSch Pos'!BV48*'pdf DetailxSch Pos'!BV$124</f>
        <v>0</v>
      </c>
      <c r="BW48" s="4">
        <f>'pdf DetailxSch Pos'!BW48*'pdf DetailxSch Pos'!BW$125</f>
        <v>0</v>
      </c>
      <c r="BX48" s="4">
        <f>'pdf DetailxSch Pos'!BX48*'pdf DetailxSch Pos'!BX$125</f>
        <v>0</v>
      </c>
      <c r="BY48" s="4">
        <f>'pdf DetailxSch Pos'!BY48*'pdf DetailxSch Pos'!BY$125</f>
        <v>1133.0049261083741</v>
      </c>
      <c r="BZ48" s="4">
        <f>'pdf DetailxSch Pos'!BZ48*'pdf DetailxSch Pos'!BZ$125</f>
        <v>591.13300492610824</v>
      </c>
      <c r="CA48" s="4">
        <f>'pdf DetailxSch Pos'!CA48*'pdf DetailxSch Pos'!CA$125</f>
        <v>591.13300492610824</v>
      </c>
      <c r="CB48" s="4">
        <f>'pdf DetailxSch Pos'!CB48*'pdf DetailxSch Pos'!CB$125</f>
        <v>1359.6059113300489</v>
      </c>
      <c r="CC48" s="4">
        <f>'pdf DetailxSch Pos'!CC48*'pdf DetailxSch Pos'!CC$125</f>
        <v>788.17733990147758</v>
      </c>
      <c r="CD48" s="4">
        <f>'pdf DetailxSch Pos'!CD48*'pdf DetailxSch Pos'!CD$124</f>
        <v>0</v>
      </c>
      <c r="CE48" s="4">
        <f>'pdf DetailxSch Pos'!CE48*'pdf DetailxSch Pos'!CE$124</f>
        <v>0</v>
      </c>
      <c r="CF48" s="4">
        <f>'pdf DetailxSch Pos'!CF48*'pdf DetailxSch Pos'!CF$125</f>
        <v>0</v>
      </c>
      <c r="CG48" s="4">
        <f>'pdf DetailxSch Pos'!CG48*'pdf DetailxSch Pos'!CG$125</f>
        <v>0</v>
      </c>
      <c r="CH48" s="4">
        <f>'pdf DetailxSch Pos'!CH48*'pdf DetailxSch Pos'!CH$124</f>
        <v>0</v>
      </c>
      <c r="CI48" s="4">
        <f>'pdf DetailxSch Pos'!CI48*'pdf DetailxSch Pos'!CI$124</f>
        <v>0</v>
      </c>
      <c r="CJ48" s="4">
        <f>'pdf DetailxSch Pos'!CJ48*'pdf DetailxSch Pos'!CJ$125</f>
        <v>0</v>
      </c>
      <c r="CK48" s="4">
        <f>'pdf DetailxSch Pos'!CK48*'pdf DetailxSch Pos'!CK$125</f>
        <v>0</v>
      </c>
      <c r="CL48" s="4">
        <f>'pdf DetailxSch Pos'!CL48*'pdf DetailxSch Pos'!CL$125</f>
        <v>3940.8866995073877</v>
      </c>
      <c r="CM48" s="4">
        <f>'pdf DetailxSch Pos'!CM48*'pdf DetailxSch Pos'!CM$125</f>
        <v>26216.748768472899</v>
      </c>
      <c r="CN48" s="4">
        <f>'pdf DetailxSch Pos'!CN48*'pdf DetailxSch Pos'!CN$125</f>
        <v>2419.7044334975362</v>
      </c>
      <c r="CO48" s="4">
        <f>'pdf DetailxSch Pos'!CO48*'pdf DetailxSch Pos'!CO$125</f>
        <v>0</v>
      </c>
      <c r="CP48" s="4">
        <f>'pdf DetailxSch Pos'!CP48*'pdf DetailxSch Pos'!CP$125</f>
        <v>25686.699507389156</v>
      </c>
      <c r="CQ48" s="4">
        <f>'pdf DetailxSch Pos'!CQ48*'pdf DetailxSch Pos'!CQ$125</f>
        <v>0</v>
      </c>
      <c r="CR48" s="4">
        <f>'pdf DetailxSch Pos'!CR48*'pdf DetailxSch Pos'!CR$125</f>
        <v>0</v>
      </c>
      <c r="CS48" s="4">
        <f>'pdf DetailxSch Pos'!CS48*'pdf DetailxSch Pos'!CS$124</f>
        <v>0</v>
      </c>
      <c r="CT48" s="4">
        <f>'pdf DetailxSch Pos'!CT48*'pdf DetailxSch Pos'!CT$125</f>
        <v>0</v>
      </c>
      <c r="CU48" s="4">
        <f>'pdf DetailxSch Pos'!CU48*'pdf DetailxSch Pos'!CU$125</f>
        <v>0</v>
      </c>
      <c r="CV48" s="4">
        <f>'pdf DetailxSch Pos'!CV48*'pdf DetailxSch Pos'!CV$125</f>
        <v>0</v>
      </c>
      <c r="CW48" s="4">
        <f>'pdf DetailxSch Pos'!CW48*'pdf DetailxSch Pos'!CW$125</f>
        <v>0</v>
      </c>
      <c r="CY48" s="4">
        <f>'pdf DetailxSch Pos'!CY48*'pdf DetailxSch Pos'!CY$125</f>
        <v>3371.4285714285702</v>
      </c>
      <c r="CZ48" s="4">
        <f>'pdf DetailxSch Pos'!CZ48*'pdf DetailxSch Pos'!CZ$125</f>
        <v>5911.3300492610815</v>
      </c>
      <c r="DA48" s="4">
        <f>'pdf DetailxSch Pos'!DA48*'pdf DetailxSch Pos'!DA$125</f>
        <v>94671.921182265985</v>
      </c>
      <c r="DB48" s="4">
        <f>'pdf DetailxSch Pos'!DB48*'pdf DetailxSch Pos'!DB$125</f>
        <v>20689.655172413786</v>
      </c>
      <c r="DC48" s="4">
        <f>'pdf DetailxSch Pos'!DC48*'pdf DetailxSch Pos'!DC$125</f>
        <v>0</v>
      </c>
      <c r="DD48" s="4">
        <f>'pdf DetailxSch $$'!DE48</f>
        <v>55775</v>
      </c>
      <c r="DE48" s="4">
        <f t="shared" si="0"/>
        <v>1824198.6091346869</v>
      </c>
      <c r="DF48" s="4">
        <f t="shared" si="1"/>
        <v>1879973.6091346869</v>
      </c>
      <c r="DG48" s="4">
        <f>'pdf DetailxSch $$'!DG48</f>
        <v>1915263</v>
      </c>
      <c r="DH48" s="4">
        <f t="shared" si="2"/>
        <v>35289.390865313122</v>
      </c>
      <c r="DI48" s="44">
        <f t="shared" si="3"/>
        <v>-1.8771216092525949E-2</v>
      </c>
    </row>
    <row r="49" spans="1:113" x14ac:dyDescent="0.2">
      <c r="A49" s="7">
        <v>339</v>
      </c>
      <c r="B49" t="s">
        <v>63</v>
      </c>
      <c r="C49" t="s">
        <v>351</v>
      </c>
      <c r="D49">
        <v>6</v>
      </c>
      <c r="E49" s="10">
        <v>439</v>
      </c>
      <c r="F49" s="9">
        <v>0.52200000000000002</v>
      </c>
      <c r="G49">
        <v>229</v>
      </c>
      <c r="H49" s="4">
        <f>'pdf DetailxSch Pos'!H49*'pdf DetailxSch Pos'!H$124</f>
        <v>191050.75104188372</v>
      </c>
      <c r="I49" s="4">
        <f>'pdf DetailxSch Pos'!I49*'pdf DetailxSch Pos'!I$124</f>
        <v>110891.27068881014</v>
      </c>
      <c r="J49" s="4">
        <f>'pdf DetailxSch Pos'!J49*'pdf DetailxSch Pos'!J$124</f>
        <v>168206.22413832045</v>
      </c>
      <c r="K49" s="4">
        <f>'pdf DetailxSch Pos'!K49*'pdf DetailxSch Pos'!K$124</f>
        <v>0</v>
      </c>
      <c r="L49" s="4">
        <f>'pdf DetailxSch Pos'!L49*'pdf DetailxSch Pos'!L$124</f>
        <v>0</v>
      </c>
      <c r="M49" s="4">
        <f>'pdf DetailxSch Pos'!M49*'pdf DetailxSch Pos'!M$124</f>
        <v>89505.059196611037</v>
      </c>
      <c r="N49" s="4">
        <f>'pdf DetailxSch Pos'!N49*'pdf DetailxSch Pos'!N$124</f>
        <v>59866.796146808359</v>
      </c>
      <c r="O49" s="4">
        <f>'pdf DetailxSch Pos'!O49*'pdf DetailxSch Pos'!O$124</f>
        <v>49314.313266129648</v>
      </c>
      <c r="P49" s="4">
        <f>'pdf DetailxSch Pos'!P49*'pdf DetailxSch Pos'!P$124</f>
        <v>0</v>
      </c>
      <c r="Q49" s="4">
        <f>'pdf DetailxSch Pos'!Q49*'pdf DetailxSch Pos'!Q$124</f>
        <v>0</v>
      </c>
      <c r="R49" s="4">
        <f>'pdf DetailxSch Pos'!R49*'pdf DetailxSch Pos'!R$124</f>
        <v>0</v>
      </c>
      <c r="S49" s="4">
        <f>'pdf DetailxSch Pos'!S49*'pdf DetailxSch Pos'!S$124</f>
        <v>77625.750694703253</v>
      </c>
      <c r="T49" s="4">
        <f>'pdf DetailxSch Pos'!T49*'pdf DetailxSch Pos'!T$124</f>
        <v>60676.224767295193</v>
      </c>
      <c r="U49" s="4">
        <f>'pdf DetailxSch Pos'!U49*'pdf DetailxSch Pos'!U$124</f>
        <v>99432.634749854755</v>
      </c>
      <c r="V49" s="4">
        <f>'pdf DetailxSch Pos'!V49*'pdf DetailxSch Pos'!V$124</f>
        <v>110891.27068881014</v>
      </c>
      <c r="W49" s="4">
        <f>'pdf DetailxSch Pos'!W49*'pdf DetailxSch Pos'!W$124</f>
        <v>499010.71809964563</v>
      </c>
      <c r="X49" s="4">
        <f>'pdf DetailxSch Pos'!X49*'pdf DetailxSch Pos'!X$124</f>
        <v>0</v>
      </c>
      <c r="Y49" s="4">
        <f>'pdf DetailxSch Pos'!Y49*'pdf DetailxSch Pos'!Y$124</f>
        <v>332673.8120664304</v>
      </c>
      <c r="Z49" s="4">
        <f>'pdf DetailxSch Pos'!Z49*'pdf DetailxSch Pos'!Z$124</f>
        <v>110891.27068881014</v>
      </c>
      <c r="AA49" s="4">
        <f>'pdf DetailxSch Pos'!AA49*'pdf DetailxSch Pos'!AA$124</f>
        <v>332673.8120664304</v>
      </c>
      <c r="AB49" s="4">
        <f>'pdf DetailxSch Pos'!AB49*'pdf DetailxSch Pos'!AB$124</f>
        <v>233878.10386195302</v>
      </c>
      <c r="AC49" s="4">
        <f>'pdf DetailxSch Pos'!AC49*'pdf DetailxSch Pos'!AC$124</f>
        <v>100233.47308369415</v>
      </c>
      <c r="AD49" s="4">
        <f>'pdf DetailxSch Pos'!AD49*'pdf DetailxSch Pos'!AD$124</f>
        <v>1996042.8723985825</v>
      </c>
      <c r="AE49" s="4">
        <f>'pdf DetailxSch Pos'!AE49*'pdf DetailxSch Pos'!AE$124</f>
        <v>0</v>
      </c>
      <c r="AF49" s="4">
        <f>'pdf DetailxSch Pos'!AF49*'pdf DetailxSch Pos'!AF$124</f>
        <v>110891.27068881014</v>
      </c>
      <c r="AG49" s="4">
        <f>'pdf DetailxSch Pos'!AG49*'pdf DetailxSch Pos'!AG$124</f>
        <v>221782.54137762028</v>
      </c>
      <c r="AH49" s="4">
        <f>'pdf DetailxSch Pos'!AH49*'pdf DetailxSch Pos'!AH$124</f>
        <v>1108912.7068881013</v>
      </c>
      <c r="AI49" s="4">
        <f>'pdf DetailxSch Pos'!AI49*'pdf DetailxSch Pos'!AI$124</f>
        <v>167055.78847282359</v>
      </c>
      <c r="AJ49" s="4">
        <f>'pdf DetailxSch Pos'!AJ49*'pdf DetailxSch Pos'!AJ$124</f>
        <v>0</v>
      </c>
      <c r="AK49" s="4">
        <f>'pdf DetailxSch Pos'!AK49*'pdf DetailxSch Pos'!AK$124</f>
        <v>0</v>
      </c>
      <c r="AL49" s="4">
        <f>'pdf DetailxSch Pos'!AL49*'pdf DetailxSch Pos'!AL$124</f>
        <v>110891.27068881014</v>
      </c>
      <c r="AM49" s="4">
        <f>'pdf DetailxSch Pos'!AM49*'pdf DetailxSch Pos'!AM$124</f>
        <v>0</v>
      </c>
      <c r="AN49" s="4">
        <f>'pdf DetailxSch Pos'!AN49*'pdf DetailxSch Pos'!AN$124</f>
        <v>0</v>
      </c>
      <c r="AO49" s="4">
        <f>'pdf DetailxSch Pos'!AO49*'pdf DetailxSch Pos'!AO$124</f>
        <v>0</v>
      </c>
      <c r="AP49" s="4">
        <f>'pdf DetailxSch Pos'!AP49*'pdf DetailxSch Pos'!AP$124</f>
        <v>0</v>
      </c>
      <c r="AQ49" s="4">
        <f>'pdf DetailxSch Pos'!AQ49*'pdf DetailxSch Pos'!AQ$124</f>
        <v>35800</v>
      </c>
      <c r="AR49" s="4">
        <f>'pdf DetailxSch Pos'!AR49*'pdf DetailxSch Pos'!AR$124</f>
        <v>35800</v>
      </c>
      <c r="AS49" s="4">
        <f>'pdf DetailxSch Pos'!AS49*'pdf DetailxSch Pos'!AS$124</f>
        <v>10740</v>
      </c>
      <c r="AT49" s="4">
        <f>'pdf DetailxSch Pos'!AT49*'pdf DetailxSch Pos'!AT$125</f>
        <v>0</v>
      </c>
      <c r="AU49" s="4">
        <f>'pdf DetailxSch Pos'!AU49*'pdf DetailxSch Pos'!AU$125</f>
        <v>0</v>
      </c>
      <c r="AV49" s="4">
        <f>'pdf DetailxSch Pos'!AV49*'pdf DetailxSch Pos'!AV$125</f>
        <v>192999.01477832507</v>
      </c>
      <c r="AW49" s="4">
        <f>'pdf DetailxSch Pos'!AW49*'pdf DetailxSch Pos'!AW$125</f>
        <v>3118.2266009852206</v>
      </c>
      <c r="AX49" s="4">
        <f>'pdf DetailxSch Pos'!AX49*'pdf DetailxSch Pos'!AX$125</f>
        <v>0</v>
      </c>
      <c r="AY49" s="4">
        <f>'pdf DetailxSch Pos'!AY49*'pdf DetailxSch Pos'!AY$124</f>
        <v>0</v>
      </c>
      <c r="AZ49" s="4">
        <f>'pdf DetailxSch Pos'!AZ49*'pdf DetailxSch Pos'!AZ$124</f>
        <v>0</v>
      </c>
      <c r="BA49" s="4">
        <f>'pdf DetailxSch Pos'!BA49*'pdf DetailxSch Pos'!BA$124</f>
        <v>0</v>
      </c>
      <c r="BB49" s="4">
        <f>'pdf DetailxSch Pos'!BB49*'pdf DetailxSch Pos'!BB$124</f>
        <v>110891.27068881014</v>
      </c>
      <c r="BC49" s="4">
        <f>'pdf DetailxSch Pos'!BC49*'pdf DetailxSch Pos'!BC$124</f>
        <v>0</v>
      </c>
      <c r="BD49" s="4">
        <f>'pdf DetailxSch Pos'!BD49*'pdf DetailxSch Pos'!BD$124</f>
        <v>0</v>
      </c>
      <c r="BE49" s="4">
        <f>'pdf DetailxSch Pos'!BE49*'pdf DetailxSch Pos'!BE$124</f>
        <v>0</v>
      </c>
      <c r="BF49" s="4">
        <f>'pdf DetailxSch Pos'!BF49*'pdf DetailxSch Pos'!BF$125</f>
        <v>0</v>
      </c>
      <c r="BG49" s="4">
        <f>'pdf DetailxSch Pos'!BG49*'pdf DetailxSch Pos'!BG$125</f>
        <v>0</v>
      </c>
      <c r="BH49" s="4">
        <f>'pdf DetailxSch Pos'!BH49*'pdf DetailxSch Pos'!BH$125</f>
        <v>0</v>
      </c>
      <c r="BI49" s="4">
        <f>'pdf DetailxSch Pos'!BI49*'pdf DetailxSch Pos'!BI$125</f>
        <v>0</v>
      </c>
      <c r="BJ49" s="4">
        <f>'pdf DetailxSch Pos'!BJ49*'pdf DetailxSch Pos'!BJ$124</f>
        <v>0</v>
      </c>
      <c r="BK49" s="4">
        <f>'pdf DetailxSch Pos'!BK49*'pdf DetailxSch Pos'!BK$124</f>
        <v>0</v>
      </c>
      <c r="BL49" s="4">
        <f>'pdf DetailxSch Pos'!BL49*'pdf DetailxSch Pos'!BL$124</f>
        <v>0</v>
      </c>
      <c r="BM49" s="4">
        <f>'pdf DetailxSch Pos'!BM49*'pdf DetailxSch Pos'!BM$124</f>
        <v>0</v>
      </c>
      <c r="BN49" s="4">
        <f>'pdf DetailxSch Pos'!BN49*'pdf DetailxSch Pos'!BN$124</f>
        <v>0</v>
      </c>
      <c r="BO49" s="4">
        <f>'pdf DetailxSch Pos'!BO49*'pdf DetailxSch Pos'!BO$124</f>
        <v>0</v>
      </c>
      <c r="BP49" s="4">
        <f>'pdf DetailxSch Pos'!BP49*'pdf DetailxSch Pos'!BP$124</f>
        <v>0</v>
      </c>
      <c r="BQ49" s="4">
        <f>'pdf DetailxSch Pos'!BQ49*'pdf DetailxSch Pos'!BQ$124</f>
        <v>0</v>
      </c>
      <c r="BR49" s="4">
        <f>'pdf DetailxSch Pos'!BR49*'pdf DetailxSch Pos'!BR$125</f>
        <v>0</v>
      </c>
      <c r="BS49" s="4">
        <f>'pdf DetailxSch Pos'!BS49*'pdf DetailxSch Pos'!BS$125</f>
        <v>0</v>
      </c>
      <c r="BT49" s="4">
        <f>'pdf DetailxSch Pos'!BT49*'pdf DetailxSch Pos'!BT$125</f>
        <v>110191.13300492607</v>
      </c>
      <c r="BU49" s="4">
        <f>'pdf DetailxSch Pos'!BU49*'pdf DetailxSch Pos'!BU$125</f>
        <v>0</v>
      </c>
      <c r="BV49" s="4">
        <f>'pdf DetailxSch Pos'!BV49*'pdf DetailxSch Pos'!BV$124</f>
        <v>0</v>
      </c>
      <c r="BW49" s="4">
        <f>'pdf DetailxSch Pos'!BW49*'pdf DetailxSch Pos'!BW$125</f>
        <v>0</v>
      </c>
      <c r="BX49" s="4">
        <f>'pdf DetailxSch Pos'!BX49*'pdf DetailxSch Pos'!BX$125</f>
        <v>4518.2266009852201</v>
      </c>
      <c r="BY49" s="4">
        <f>'pdf DetailxSch Pos'!BY49*'pdf DetailxSch Pos'!BY$125</f>
        <v>2486.6995073891617</v>
      </c>
      <c r="BZ49" s="4">
        <f>'pdf DetailxSch Pos'!BZ49*'pdf DetailxSch Pos'!BZ$125</f>
        <v>2162.5615763546789</v>
      </c>
      <c r="CA49" s="4">
        <f>'pdf DetailxSch Pos'!CA49*'pdf DetailxSch Pos'!CA$125</f>
        <v>2162.5615763546789</v>
      </c>
      <c r="CB49" s="4">
        <f>'pdf DetailxSch Pos'!CB49*'pdf DetailxSch Pos'!CB$125</f>
        <v>2486.6995073891617</v>
      </c>
      <c r="CC49" s="4">
        <f>'pdf DetailxSch Pos'!CC49*'pdf DetailxSch Pos'!CC$125</f>
        <v>8650.2463054187156</v>
      </c>
      <c r="CD49" s="4">
        <f>'pdf DetailxSch Pos'!CD49*'pdf DetailxSch Pos'!CD$124</f>
        <v>0</v>
      </c>
      <c r="CE49" s="4">
        <f>'pdf DetailxSch Pos'!CE49*'pdf DetailxSch Pos'!CE$124</f>
        <v>0</v>
      </c>
      <c r="CF49" s="4">
        <f>'pdf DetailxSch Pos'!CF49*'pdf DetailxSch Pos'!CF$125</f>
        <v>0</v>
      </c>
      <c r="CG49" s="4">
        <f>'pdf DetailxSch Pos'!CG49*'pdf DetailxSch Pos'!CG$125</f>
        <v>0</v>
      </c>
      <c r="CH49" s="4">
        <f>'pdf DetailxSch Pos'!CH49*'pdf DetailxSch Pos'!CH$124</f>
        <v>0</v>
      </c>
      <c r="CI49" s="4">
        <f>'pdf DetailxSch Pos'!CI49*'pdf DetailxSch Pos'!CI$124</f>
        <v>0</v>
      </c>
      <c r="CJ49" s="4">
        <f>'pdf DetailxSch Pos'!CJ49*'pdf DetailxSch Pos'!CJ$125</f>
        <v>0</v>
      </c>
      <c r="CK49" s="4">
        <f>'pdf DetailxSch Pos'!CK49*'pdf DetailxSch Pos'!CK$125</f>
        <v>0</v>
      </c>
      <c r="CL49" s="4">
        <f>'pdf DetailxSch Pos'!CL49*'pdf DetailxSch Pos'!CL$125</f>
        <v>43251.23152709358</v>
      </c>
      <c r="CM49" s="4">
        <f>'pdf DetailxSch Pos'!CM49*'pdf DetailxSch Pos'!CM$125</f>
        <v>103194.08866995071</v>
      </c>
      <c r="CN49" s="4">
        <f>'pdf DetailxSch Pos'!CN49*'pdf DetailxSch Pos'!CN$125</f>
        <v>6589.1625615763523</v>
      </c>
      <c r="CO49" s="4">
        <f>'pdf DetailxSch Pos'!CO49*'pdf DetailxSch Pos'!CO$125</f>
        <v>0</v>
      </c>
      <c r="CP49" s="4">
        <f>'pdf DetailxSch Pos'!CP49*'pdf DetailxSch Pos'!CP$125</f>
        <v>0</v>
      </c>
      <c r="CQ49" s="4">
        <f>'pdf DetailxSch Pos'!CQ49*'pdf DetailxSch Pos'!CQ$125</f>
        <v>0</v>
      </c>
      <c r="CR49" s="4">
        <f>'pdf DetailxSch Pos'!CR49*'pdf DetailxSch Pos'!CR$125</f>
        <v>0</v>
      </c>
      <c r="CS49" s="4">
        <f>'pdf DetailxSch Pos'!CS49*'pdf DetailxSch Pos'!CS$124</f>
        <v>0</v>
      </c>
      <c r="CT49" s="4">
        <f>'pdf DetailxSch Pos'!CT49*'pdf DetailxSch Pos'!CT$125</f>
        <v>21403.9408866995</v>
      </c>
      <c r="CU49" s="4">
        <f>'pdf DetailxSch Pos'!CU49*'pdf DetailxSch Pos'!CU$125</f>
        <v>0</v>
      </c>
      <c r="CV49" s="4">
        <f>'pdf DetailxSch Pos'!CV49*'pdf DetailxSch Pos'!CV$125</f>
        <v>0</v>
      </c>
      <c r="CW49" s="4">
        <f>'pdf DetailxSch Pos'!CW49*'pdf DetailxSch Pos'!CW$125</f>
        <v>0</v>
      </c>
      <c r="CY49" s="4">
        <f>'pdf DetailxSch Pos'!CY49*'pdf DetailxSch Pos'!CY$125</f>
        <v>0</v>
      </c>
      <c r="CZ49" s="4">
        <f>'pdf DetailxSch Pos'!CZ49*'pdf DetailxSch Pos'!CZ$125</f>
        <v>0</v>
      </c>
      <c r="DA49" s="4">
        <f>'pdf DetailxSch Pos'!DA49*'pdf DetailxSch Pos'!DA$125</f>
        <v>0</v>
      </c>
      <c r="DB49" s="4">
        <f>'pdf DetailxSch Pos'!DB49*'pdf DetailxSch Pos'!DB$125</f>
        <v>0</v>
      </c>
      <c r="DC49" s="4">
        <f>'pdf DetailxSch Pos'!DC49*'pdf DetailxSch Pos'!DC$125</f>
        <v>0</v>
      </c>
      <c r="DD49" s="4">
        <f>'pdf DetailxSch $$'!DE49</f>
        <v>-112559</v>
      </c>
      <c r="DE49" s="4">
        <f t="shared" si="0"/>
        <v>7038842.999553198</v>
      </c>
      <c r="DF49" s="4">
        <f t="shared" si="1"/>
        <v>6926283.999553198</v>
      </c>
      <c r="DG49" s="4">
        <f>'pdf DetailxSch $$'!DG49</f>
        <v>7094666</v>
      </c>
      <c r="DH49" s="4">
        <f t="shared" si="2"/>
        <v>168382.00044680201</v>
      </c>
      <c r="DI49" s="44">
        <f t="shared" si="3"/>
        <v>-2.4310582768142922E-2</v>
      </c>
    </row>
    <row r="50" spans="1:113" x14ac:dyDescent="0.2">
      <c r="A50" s="7">
        <v>254</v>
      </c>
      <c r="B50" t="s">
        <v>64</v>
      </c>
      <c r="C50" t="s">
        <v>351</v>
      </c>
      <c r="D50">
        <v>3</v>
      </c>
      <c r="E50" s="10">
        <v>718</v>
      </c>
      <c r="F50" s="9">
        <v>2.5999999999999999E-2</v>
      </c>
      <c r="G50">
        <v>19</v>
      </c>
      <c r="H50" s="4">
        <f>'pdf DetailxSch Pos'!H50*'pdf DetailxSch Pos'!H$124</f>
        <v>191050.75104188372</v>
      </c>
      <c r="I50" s="4">
        <f>'pdf DetailxSch Pos'!I50*'pdf DetailxSch Pos'!I$124</f>
        <v>110891.27068881014</v>
      </c>
      <c r="J50" s="4">
        <f>'pdf DetailxSch Pos'!J50*'pdf DetailxSch Pos'!J$124</f>
        <v>275246.54858997889</v>
      </c>
      <c r="K50" s="4">
        <f>'pdf DetailxSch Pos'!K50*'pdf DetailxSch Pos'!K$124</f>
        <v>0</v>
      </c>
      <c r="L50" s="4">
        <f>'pdf DetailxSch Pos'!L50*'pdf DetailxSch Pos'!L$124</f>
        <v>0</v>
      </c>
      <c r="M50" s="4">
        <f>'pdf DetailxSch Pos'!M50*'pdf DetailxSch Pos'!M$124</f>
        <v>89505.059196611037</v>
      </c>
      <c r="N50" s="4">
        <f>'pdf DetailxSch Pos'!N50*'pdf DetailxSch Pos'!N$124</f>
        <v>59866.796146808359</v>
      </c>
      <c r="O50" s="4">
        <f>'pdf DetailxSch Pos'!O50*'pdf DetailxSch Pos'!O$124</f>
        <v>80696.148980939412</v>
      </c>
      <c r="P50" s="4">
        <f>'pdf DetailxSch Pos'!P50*'pdf DetailxSch Pos'!P$124</f>
        <v>0</v>
      </c>
      <c r="Q50" s="4">
        <f>'pdf DetailxSch Pos'!Q50*'pdf DetailxSch Pos'!Q$124</f>
        <v>0</v>
      </c>
      <c r="R50" s="4">
        <f>'pdf DetailxSch Pos'!R50*'pdf DetailxSch Pos'!R$124</f>
        <v>0</v>
      </c>
      <c r="S50" s="4">
        <f>'pdf DetailxSch Pos'!S50*'pdf DetailxSch Pos'!S$124</f>
        <v>77625.750694703253</v>
      </c>
      <c r="T50" s="4">
        <f>'pdf DetailxSch Pos'!T50*'pdf DetailxSch Pos'!T$124</f>
        <v>60676.224767295193</v>
      </c>
      <c r="U50" s="4">
        <f>'pdf DetailxSch Pos'!U50*'pdf DetailxSch Pos'!U$124</f>
        <v>149148.95212478214</v>
      </c>
      <c r="V50" s="4">
        <f>'pdf DetailxSch Pos'!V50*'pdf DetailxSch Pos'!V$124</f>
        <v>110891.27068881014</v>
      </c>
      <c r="W50" s="4">
        <f>'pdf DetailxSch Pos'!W50*'pdf DetailxSch Pos'!W$124</f>
        <v>609901.98878845572</v>
      </c>
      <c r="X50" s="4">
        <f>'pdf DetailxSch Pos'!X50*'pdf DetailxSch Pos'!X$124</f>
        <v>110891.27068881014</v>
      </c>
      <c r="Y50" s="4">
        <f>'pdf DetailxSch Pos'!Y50*'pdf DetailxSch Pos'!Y$124</f>
        <v>0</v>
      </c>
      <c r="Z50" s="4">
        <f>'pdf DetailxSch Pos'!Z50*'pdf DetailxSch Pos'!Z$124</f>
        <v>0</v>
      </c>
      <c r="AA50" s="4">
        <f>'pdf DetailxSch Pos'!AA50*'pdf DetailxSch Pos'!AA$124</f>
        <v>332673.8120664304</v>
      </c>
      <c r="AB50" s="4">
        <f>'pdf DetailxSch Pos'!AB50*'pdf DetailxSch Pos'!AB$124</f>
        <v>100233.47308369415</v>
      </c>
      <c r="AC50" s="4">
        <f>'pdf DetailxSch Pos'!AC50*'pdf DetailxSch Pos'!AC$124</f>
        <v>167055.78847282359</v>
      </c>
      <c r="AD50" s="4">
        <f>'pdf DetailxSch Pos'!AD50*'pdf DetailxSch Pos'!AD$124</f>
        <v>3437629.3913531145</v>
      </c>
      <c r="AE50" s="4">
        <f>'pdf DetailxSch Pos'!AE50*'pdf DetailxSch Pos'!AE$124</f>
        <v>0</v>
      </c>
      <c r="AF50" s="4">
        <f>'pdf DetailxSch Pos'!AF50*'pdf DetailxSch Pos'!AF$124</f>
        <v>110891.27068881014</v>
      </c>
      <c r="AG50" s="4">
        <f>'pdf DetailxSch Pos'!AG50*'pdf DetailxSch Pos'!AG$124</f>
        <v>110891.27068881014</v>
      </c>
      <c r="AH50" s="4">
        <f>'pdf DetailxSch Pos'!AH50*'pdf DetailxSch Pos'!AH$124</f>
        <v>665347.6241328608</v>
      </c>
      <c r="AI50" s="4">
        <f>'pdf DetailxSch Pos'!AI50*'pdf DetailxSch Pos'!AI$124</f>
        <v>0</v>
      </c>
      <c r="AJ50" s="4">
        <f>'pdf DetailxSch Pos'!AJ50*'pdf DetailxSch Pos'!AJ$124</f>
        <v>0</v>
      </c>
      <c r="AK50" s="4">
        <f>'pdf DetailxSch Pos'!AK50*'pdf DetailxSch Pos'!AK$124</f>
        <v>0</v>
      </c>
      <c r="AL50" s="4">
        <f>'pdf DetailxSch Pos'!AL50*'pdf DetailxSch Pos'!AL$124</f>
        <v>110891.27068881014</v>
      </c>
      <c r="AM50" s="4">
        <f>'pdf DetailxSch Pos'!AM50*'pdf DetailxSch Pos'!AM$124</f>
        <v>0</v>
      </c>
      <c r="AN50" s="4">
        <f>'pdf DetailxSch Pos'!AN50*'pdf DetailxSch Pos'!AN$124</f>
        <v>0</v>
      </c>
      <c r="AO50" s="4">
        <f>'pdf DetailxSch Pos'!AO50*'pdf DetailxSch Pos'!AO$124</f>
        <v>0</v>
      </c>
      <c r="AP50" s="4">
        <f>'pdf DetailxSch Pos'!AP50*'pdf DetailxSch Pos'!AP$124</f>
        <v>0</v>
      </c>
      <c r="AQ50" s="4">
        <f>'pdf DetailxSch Pos'!AQ50*'pdf DetailxSch Pos'!AQ$124</f>
        <v>0</v>
      </c>
      <c r="AR50" s="4">
        <f>'pdf DetailxSch Pos'!AR50*'pdf DetailxSch Pos'!AR$124</f>
        <v>0</v>
      </c>
      <c r="AS50" s="4">
        <f>'pdf DetailxSch Pos'!AS50*'pdf DetailxSch Pos'!AS$124</f>
        <v>0</v>
      </c>
      <c r="AT50" s="4">
        <f>'pdf DetailxSch Pos'!AT50*'pdf DetailxSch Pos'!AT$125</f>
        <v>0</v>
      </c>
      <c r="AU50" s="4">
        <f>'pdf DetailxSch Pos'!AU50*'pdf DetailxSch Pos'!AU$125</f>
        <v>0</v>
      </c>
      <c r="AV50" s="4">
        <f>'pdf DetailxSch Pos'!AV50*'pdf DetailxSch Pos'!AV$125</f>
        <v>0</v>
      </c>
      <c r="AW50" s="4">
        <f>'pdf DetailxSch Pos'!AW50*'pdf DetailxSch Pos'!AW$125</f>
        <v>0</v>
      </c>
      <c r="AX50" s="4">
        <f>'pdf DetailxSch Pos'!AX50*'pdf DetailxSch Pos'!AX$125</f>
        <v>17684.729064039402</v>
      </c>
      <c r="AY50" s="4">
        <f>'pdf DetailxSch Pos'!AY50*'pdf DetailxSch Pos'!AY$124</f>
        <v>0</v>
      </c>
      <c r="AZ50" s="4">
        <f>'pdf DetailxSch Pos'!AZ50*'pdf DetailxSch Pos'!AZ$124</f>
        <v>0</v>
      </c>
      <c r="BA50" s="4">
        <f>'pdf DetailxSch Pos'!BA50*'pdf DetailxSch Pos'!BA$124</f>
        <v>0</v>
      </c>
      <c r="BB50" s="4">
        <f>'pdf DetailxSch Pos'!BB50*'pdf DetailxSch Pos'!BB$124</f>
        <v>0</v>
      </c>
      <c r="BC50" s="4">
        <f>'pdf DetailxSch Pos'!BC50*'pdf DetailxSch Pos'!BC$124</f>
        <v>0</v>
      </c>
      <c r="BD50" s="4">
        <f>'pdf DetailxSch Pos'!BD50*'pdf DetailxSch Pos'!BD$124</f>
        <v>0</v>
      </c>
      <c r="BE50" s="4">
        <f>'pdf DetailxSch Pos'!BE50*'pdf DetailxSch Pos'!BE$124</f>
        <v>0</v>
      </c>
      <c r="BF50" s="4">
        <f>'pdf DetailxSch Pos'!BF50*'pdf DetailxSch Pos'!BF$125</f>
        <v>0</v>
      </c>
      <c r="BG50" s="4">
        <f>'pdf DetailxSch Pos'!BG50*'pdf DetailxSch Pos'!BG$125</f>
        <v>0</v>
      </c>
      <c r="BH50" s="4">
        <f>'pdf DetailxSch Pos'!BH50*'pdf DetailxSch Pos'!BH$125</f>
        <v>0</v>
      </c>
      <c r="BI50" s="4">
        <f>'pdf DetailxSch Pos'!BI50*'pdf DetailxSch Pos'!BI$125</f>
        <v>0</v>
      </c>
      <c r="BJ50" s="4">
        <f>'pdf DetailxSch Pos'!BJ50*'pdf DetailxSch Pos'!BJ$124</f>
        <v>0</v>
      </c>
      <c r="BK50" s="4">
        <f>'pdf DetailxSch Pos'!BK50*'pdf DetailxSch Pos'!BK$124</f>
        <v>0</v>
      </c>
      <c r="BL50" s="4">
        <f>'pdf DetailxSch Pos'!BL50*'pdf DetailxSch Pos'!BL$124</f>
        <v>0</v>
      </c>
      <c r="BM50" s="4">
        <f>'pdf DetailxSch Pos'!BM50*'pdf DetailxSch Pos'!BM$124</f>
        <v>0</v>
      </c>
      <c r="BN50" s="4">
        <f>'pdf DetailxSch Pos'!BN50*'pdf DetailxSch Pos'!BN$124</f>
        <v>0</v>
      </c>
      <c r="BO50" s="4">
        <f>'pdf DetailxSch Pos'!BO50*'pdf DetailxSch Pos'!BO$124</f>
        <v>0</v>
      </c>
      <c r="BP50" s="4">
        <f>'pdf DetailxSch Pos'!BP50*'pdf DetailxSch Pos'!BP$124</f>
        <v>0</v>
      </c>
      <c r="BQ50" s="4">
        <f>'pdf DetailxSch Pos'!BQ50*'pdf DetailxSch Pos'!BQ$124</f>
        <v>0</v>
      </c>
      <c r="BR50" s="4">
        <f>'pdf DetailxSch Pos'!BR50*'pdf DetailxSch Pos'!BR$125</f>
        <v>0</v>
      </c>
      <c r="BS50" s="4">
        <f>'pdf DetailxSch Pos'!BS50*'pdf DetailxSch Pos'!BS$125</f>
        <v>0</v>
      </c>
      <c r="BT50" s="4">
        <f>'pdf DetailxSch Pos'!BT50*'pdf DetailxSch Pos'!BT$125</f>
        <v>110191.13300492607</v>
      </c>
      <c r="BU50" s="4">
        <f>'pdf DetailxSch Pos'!BU50*'pdf DetailxSch Pos'!BU$125</f>
        <v>0</v>
      </c>
      <c r="BV50" s="4">
        <f>'pdf DetailxSch Pos'!BV50*'pdf DetailxSch Pos'!BV$124</f>
        <v>0</v>
      </c>
      <c r="BW50" s="4">
        <f>'pdf DetailxSch Pos'!BW50*'pdf DetailxSch Pos'!BW$125</f>
        <v>0</v>
      </c>
      <c r="BX50" s="4">
        <f>'pdf DetailxSch Pos'!BX50*'pdf DetailxSch Pos'!BX$125</f>
        <v>0</v>
      </c>
      <c r="BY50" s="4">
        <f>'pdf DetailxSch Pos'!BY50*'pdf DetailxSch Pos'!BY$125</f>
        <v>4067.9802955665014</v>
      </c>
      <c r="BZ50" s="4">
        <f>'pdf DetailxSch Pos'!BZ50*'pdf DetailxSch Pos'!BZ$125</f>
        <v>3536.9458128078804</v>
      </c>
      <c r="CA50" s="4">
        <f>'pdf DetailxSch Pos'!CA50*'pdf DetailxSch Pos'!CA$125</f>
        <v>3536.9458128078804</v>
      </c>
      <c r="CB50" s="4">
        <f>'pdf DetailxSch Pos'!CB50*'pdf DetailxSch Pos'!CB$125</f>
        <v>4067.9802955665014</v>
      </c>
      <c r="CC50" s="4">
        <f>'pdf DetailxSch Pos'!CC50*'pdf DetailxSch Pos'!CC$125</f>
        <v>14147.783251231522</v>
      </c>
      <c r="CD50" s="4">
        <f>'pdf DetailxSch Pos'!CD50*'pdf DetailxSch Pos'!CD$124</f>
        <v>0</v>
      </c>
      <c r="CE50" s="4">
        <f>'pdf DetailxSch Pos'!CE50*'pdf DetailxSch Pos'!CE$124</f>
        <v>0</v>
      </c>
      <c r="CF50" s="4">
        <f>'pdf DetailxSch Pos'!CF50*'pdf DetailxSch Pos'!CF$125</f>
        <v>0</v>
      </c>
      <c r="CG50" s="4">
        <f>'pdf DetailxSch Pos'!CG50*'pdf DetailxSch Pos'!CG$125</f>
        <v>0</v>
      </c>
      <c r="CH50" s="4">
        <f>'pdf DetailxSch Pos'!CH50*'pdf DetailxSch Pos'!CH$124</f>
        <v>0</v>
      </c>
      <c r="CI50" s="4">
        <f>'pdf DetailxSch Pos'!CI50*'pdf DetailxSch Pos'!CI$124</f>
        <v>0</v>
      </c>
      <c r="CJ50" s="4">
        <f>'pdf DetailxSch Pos'!CJ50*'pdf DetailxSch Pos'!CJ$125</f>
        <v>0</v>
      </c>
      <c r="CK50" s="4">
        <f>'pdf DetailxSch Pos'!CK50*'pdf DetailxSch Pos'!CK$125</f>
        <v>0</v>
      </c>
      <c r="CL50" s="4">
        <f>'pdf DetailxSch Pos'!CL50*'pdf DetailxSch Pos'!CL$125</f>
        <v>70738.916256157609</v>
      </c>
      <c r="CM50" s="4">
        <f>'pdf DetailxSch Pos'!CM50*'pdf DetailxSch Pos'!CM$125</f>
        <v>112848.27586206893</v>
      </c>
      <c r="CN50" s="4">
        <f>'pdf DetailxSch Pos'!CN50*'pdf DetailxSch Pos'!CN$125</f>
        <v>6554.679802955663</v>
      </c>
      <c r="CO50" s="4">
        <f>'pdf DetailxSch Pos'!CO50*'pdf DetailxSch Pos'!CO$125</f>
        <v>17979.31034482758</v>
      </c>
      <c r="CP50" s="4">
        <f>'pdf DetailxSch Pos'!CP50*'pdf DetailxSch Pos'!CP$125</f>
        <v>0</v>
      </c>
      <c r="CQ50" s="4">
        <f>'pdf DetailxSch Pos'!CQ50*'pdf DetailxSch Pos'!CQ$125</f>
        <v>0</v>
      </c>
      <c r="CR50" s="4">
        <f>'pdf DetailxSch Pos'!CR50*'pdf DetailxSch Pos'!CR$125</f>
        <v>0</v>
      </c>
      <c r="CS50" s="4">
        <f>'pdf DetailxSch Pos'!CS50*'pdf DetailxSch Pos'!CS$124</f>
        <v>0</v>
      </c>
      <c r="CT50" s="4">
        <f>'pdf DetailxSch Pos'!CT50*'pdf DetailxSch Pos'!CT$125</f>
        <v>1379.3103448275858</v>
      </c>
      <c r="CU50" s="4">
        <f>'pdf DetailxSch Pos'!CU50*'pdf DetailxSch Pos'!CU$125</f>
        <v>0</v>
      </c>
      <c r="CV50" s="4">
        <f>'pdf DetailxSch Pos'!CV50*'pdf DetailxSch Pos'!CV$125</f>
        <v>15463.054187192114</v>
      </c>
      <c r="CW50" s="4">
        <f>'pdf DetailxSch Pos'!CW50*'pdf DetailxSch Pos'!CW$125</f>
        <v>221810.83743842356</v>
      </c>
      <c r="CY50" s="4">
        <f>'pdf DetailxSch Pos'!CY50*'pdf DetailxSch Pos'!CY$125</f>
        <v>0</v>
      </c>
      <c r="CZ50" s="4">
        <f>'pdf DetailxSch Pos'!CZ50*'pdf DetailxSch Pos'!CZ$125</f>
        <v>0</v>
      </c>
      <c r="DA50" s="4">
        <f>'pdf DetailxSch Pos'!DA50*'pdf DetailxSch Pos'!DA$125</f>
        <v>0</v>
      </c>
      <c r="DB50" s="4">
        <f>'pdf DetailxSch Pos'!DB50*'pdf DetailxSch Pos'!DB$125</f>
        <v>0</v>
      </c>
      <c r="DC50" s="4">
        <f>'pdf DetailxSch Pos'!DC50*'pdf DetailxSch Pos'!DC$125</f>
        <v>0</v>
      </c>
      <c r="DD50" s="4">
        <f>'pdf DetailxSch $$'!DE50</f>
        <v>225149</v>
      </c>
      <c r="DE50" s="4">
        <f t="shared" si="0"/>
        <v>7566013.8153466396</v>
      </c>
      <c r="DF50" s="4">
        <f t="shared" si="1"/>
        <v>7791162.8153466396</v>
      </c>
      <c r="DG50" s="4">
        <f>'pdf DetailxSch $$'!DG50</f>
        <v>7952521</v>
      </c>
      <c r="DH50" s="4">
        <f t="shared" si="2"/>
        <v>161358.1846533604</v>
      </c>
      <c r="DI50" s="44">
        <f t="shared" si="3"/>
        <v>-2.0710411074393822E-2</v>
      </c>
    </row>
    <row r="51" spans="1:113" x14ac:dyDescent="0.2">
      <c r="A51" s="7">
        <v>433</v>
      </c>
      <c r="B51" t="s">
        <v>65</v>
      </c>
      <c r="C51" t="s">
        <v>355</v>
      </c>
      <c r="D51">
        <v>6</v>
      </c>
      <c r="E51" s="10">
        <v>389</v>
      </c>
      <c r="F51" s="9">
        <v>0.57599999999999996</v>
      </c>
      <c r="G51">
        <v>224</v>
      </c>
      <c r="H51" s="4">
        <f>'pdf DetailxSch Pos'!H51*'pdf DetailxSch Pos'!H$124</f>
        <v>191050.75104188372</v>
      </c>
      <c r="I51" s="4">
        <f>'pdf DetailxSch Pos'!I51*'pdf DetailxSch Pos'!I$124</f>
        <v>110891.27068881014</v>
      </c>
      <c r="J51" s="4">
        <f>'pdf DetailxSch Pos'!J51*'pdf DetailxSch Pos'!J$124</f>
        <v>198789.17398165143</v>
      </c>
      <c r="K51" s="4">
        <f>'pdf DetailxSch Pos'!K51*'pdf DetailxSch Pos'!K$124</f>
        <v>110891.27068881014</v>
      </c>
      <c r="L51" s="4">
        <f>'pdf DetailxSch Pos'!L51*'pdf DetailxSch Pos'!L$124</f>
        <v>0</v>
      </c>
      <c r="M51" s="4">
        <f>'pdf DetailxSch Pos'!M51*'pdf DetailxSch Pos'!M$124</f>
        <v>89505.059196611037</v>
      </c>
      <c r="N51" s="4">
        <f>'pdf DetailxSch Pos'!N51*'pdf DetailxSch Pos'!N$124</f>
        <v>59866.796146808359</v>
      </c>
      <c r="O51" s="4">
        <f>'pdf DetailxSch Pos'!O51*'pdf DetailxSch Pos'!O$124</f>
        <v>0</v>
      </c>
      <c r="P51" s="4">
        <f>'pdf DetailxSch Pos'!P51*'pdf DetailxSch Pos'!P$124</f>
        <v>0</v>
      </c>
      <c r="Q51" s="4">
        <f>'pdf DetailxSch Pos'!Q51*'pdf DetailxSch Pos'!Q$124</f>
        <v>0</v>
      </c>
      <c r="R51" s="4">
        <f>'pdf DetailxSch Pos'!R51*'pdf DetailxSch Pos'!R$124</f>
        <v>0</v>
      </c>
      <c r="S51" s="4">
        <f>'pdf DetailxSch Pos'!S51*'pdf DetailxSch Pos'!S$124</f>
        <v>77625.750694703253</v>
      </c>
      <c r="T51" s="4">
        <f>'pdf DetailxSch Pos'!T51*'pdf DetailxSch Pos'!T$124</f>
        <v>60676.224767295193</v>
      </c>
      <c r="U51" s="4">
        <f>'pdf DetailxSch Pos'!U51*'pdf DetailxSch Pos'!U$124</f>
        <v>149148.95212478214</v>
      </c>
      <c r="V51" s="4">
        <f>'pdf DetailxSch Pos'!V51*'pdf DetailxSch Pos'!V$124</f>
        <v>110891.27068881014</v>
      </c>
      <c r="W51" s="4">
        <f>'pdf DetailxSch Pos'!W51*'pdf DetailxSch Pos'!W$124</f>
        <v>0</v>
      </c>
      <c r="X51" s="4">
        <f>'pdf DetailxSch Pos'!X51*'pdf DetailxSch Pos'!X$124</f>
        <v>0</v>
      </c>
      <c r="Y51" s="4">
        <f>'pdf DetailxSch Pos'!Y51*'pdf DetailxSch Pos'!Y$124</f>
        <v>0</v>
      </c>
      <c r="Z51" s="4">
        <f>'pdf DetailxSch Pos'!Z51*'pdf DetailxSch Pos'!Z$124</f>
        <v>0</v>
      </c>
      <c r="AA51" s="4">
        <f>'pdf DetailxSch Pos'!AA51*'pdf DetailxSch Pos'!AA$124</f>
        <v>0</v>
      </c>
      <c r="AB51" s="4">
        <f>'pdf DetailxSch Pos'!AB51*'pdf DetailxSch Pos'!AB$124</f>
        <v>0</v>
      </c>
      <c r="AC51" s="4">
        <f>'pdf DetailxSch Pos'!AC51*'pdf DetailxSch Pos'!AC$124</f>
        <v>0</v>
      </c>
      <c r="AD51" s="4">
        <f>'pdf DetailxSch Pos'!AD51*'pdf DetailxSch Pos'!AD$124</f>
        <v>1962775.4911919395</v>
      </c>
      <c r="AE51" s="4">
        <f>'pdf DetailxSch Pos'!AE51*'pdf DetailxSch Pos'!AE$124</f>
        <v>0</v>
      </c>
      <c r="AF51" s="4">
        <f>'pdf DetailxSch Pos'!AF51*'pdf DetailxSch Pos'!AF$124</f>
        <v>110891.27068881014</v>
      </c>
      <c r="AG51" s="4">
        <f>'pdf DetailxSch Pos'!AG51*'pdf DetailxSch Pos'!AG$124</f>
        <v>332673.8120664304</v>
      </c>
      <c r="AH51" s="4">
        <f>'pdf DetailxSch Pos'!AH51*'pdf DetailxSch Pos'!AH$124</f>
        <v>998021.43619929126</v>
      </c>
      <c r="AI51" s="4">
        <f>'pdf DetailxSch Pos'!AI51*'pdf DetailxSch Pos'!AI$124</f>
        <v>100233.47308369415</v>
      </c>
      <c r="AJ51" s="4">
        <f>'pdf DetailxSch Pos'!AJ51*'pdf DetailxSch Pos'!AJ$124</f>
        <v>48327.936512970991</v>
      </c>
      <c r="AK51" s="4">
        <f>'pdf DetailxSch Pos'!AK51*'pdf DetailxSch Pos'!AK$124</f>
        <v>0</v>
      </c>
      <c r="AL51" s="4">
        <f>'pdf DetailxSch Pos'!AL51*'pdf DetailxSch Pos'!AL$124</f>
        <v>0</v>
      </c>
      <c r="AM51" s="4">
        <f>'pdf DetailxSch Pos'!AM51*'pdf DetailxSch Pos'!AM$124</f>
        <v>19960.428723985824</v>
      </c>
      <c r="AN51" s="4">
        <f>'pdf DetailxSch Pos'!AN51*'pdf DetailxSch Pos'!AN$124</f>
        <v>0</v>
      </c>
      <c r="AO51" s="4">
        <f>'pdf DetailxSch Pos'!AO51*'pdf DetailxSch Pos'!AO$124</f>
        <v>0</v>
      </c>
      <c r="AP51" s="4">
        <f>'pdf DetailxSch Pos'!AP51*'pdf DetailxSch Pos'!AP$124</f>
        <v>0</v>
      </c>
      <c r="AQ51" s="4">
        <f>'pdf DetailxSch Pos'!AQ51*'pdf DetailxSch Pos'!AQ$124</f>
        <v>14320</v>
      </c>
      <c r="AR51" s="4">
        <f>'pdf DetailxSch Pos'!AR51*'pdf DetailxSch Pos'!AR$124</f>
        <v>14320</v>
      </c>
      <c r="AS51" s="4">
        <f>'pdf DetailxSch Pos'!AS51*'pdf DetailxSch Pos'!AS$124</f>
        <v>10740</v>
      </c>
      <c r="AT51" s="4">
        <f>'pdf DetailxSch Pos'!AT51*'pdf DetailxSch Pos'!AT$125</f>
        <v>0</v>
      </c>
      <c r="AU51" s="4">
        <f>'pdf DetailxSch Pos'!AU51*'pdf DetailxSch Pos'!AU$125</f>
        <v>0</v>
      </c>
      <c r="AV51" s="4">
        <f>'pdf DetailxSch Pos'!AV51*'pdf DetailxSch Pos'!AV$125</f>
        <v>171015.76354679797</v>
      </c>
      <c r="AW51" s="4">
        <f>'pdf DetailxSch Pos'!AW51*'pdf DetailxSch Pos'!AW$125</f>
        <v>2763.5467980295557</v>
      </c>
      <c r="AX51" s="4">
        <f>'pdf DetailxSch Pos'!AX51*'pdf DetailxSch Pos'!AX$125</f>
        <v>0</v>
      </c>
      <c r="AY51" s="4">
        <f>'pdf DetailxSch Pos'!AY51*'pdf DetailxSch Pos'!AY$124</f>
        <v>0</v>
      </c>
      <c r="AZ51" s="4">
        <f>'pdf DetailxSch Pos'!AZ51*'pdf DetailxSch Pos'!AZ$124</f>
        <v>0</v>
      </c>
      <c r="BA51" s="4">
        <f>'pdf DetailxSch Pos'!BA51*'pdf DetailxSch Pos'!BA$124</f>
        <v>152914.74921665495</v>
      </c>
      <c r="BB51" s="4">
        <f>'pdf DetailxSch Pos'!BB51*'pdf DetailxSch Pos'!BB$124</f>
        <v>0</v>
      </c>
      <c r="BC51" s="4">
        <f>'pdf DetailxSch Pos'!BC51*'pdf DetailxSch Pos'!BC$124</f>
        <v>0</v>
      </c>
      <c r="BD51" s="4">
        <f>'pdf DetailxSch Pos'!BD51*'pdf DetailxSch Pos'!BD$124</f>
        <v>0</v>
      </c>
      <c r="BE51" s="4">
        <f>'pdf DetailxSch Pos'!BE51*'pdf DetailxSch Pos'!BE$124</f>
        <v>0</v>
      </c>
      <c r="BF51" s="4">
        <f>'pdf DetailxSch Pos'!BF51*'pdf DetailxSch Pos'!BF$125</f>
        <v>0</v>
      </c>
      <c r="BG51" s="4">
        <f>'pdf DetailxSch Pos'!BG51*'pdf DetailxSch Pos'!BG$125</f>
        <v>0</v>
      </c>
      <c r="BH51" s="4">
        <f>'pdf DetailxSch Pos'!BH51*'pdf DetailxSch Pos'!BH$125</f>
        <v>0</v>
      </c>
      <c r="BI51" s="4">
        <f>'pdf DetailxSch Pos'!BI51*'pdf DetailxSch Pos'!BI$125</f>
        <v>0</v>
      </c>
      <c r="BJ51" s="4">
        <f>'pdf DetailxSch Pos'!BJ51*'pdf DetailxSch Pos'!BJ$124</f>
        <v>0</v>
      </c>
      <c r="BK51" s="4">
        <f>'pdf DetailxSch Pos'!BK51*'pdf DetailxSch Pos'!BK$124</f>
        <v>0</v>
      </c>
      <c r="BL51" s="4">
        <f>'pdf DetailxSch Pos'!BL51*'pdf DetailxSch Pos'!BL$124</f>
        <v>0</v>
      </c>
      <c r="BM51" s="4">
        <f>'pdf DetailxSch Pos'!BM51*'pdf DetailxSch Pos'!BM$124</f>
        <v>0</v>
      </c>
      <c r="BN51" s="4">
        <f>'pdf DetailxSch Pos'!BN51*'pdf DetailxSch Pos'!BN$124</f>
        <v>0</v>
      </c>
      <c r="BO51" s="4">
        <f>'pdf DetailxSch Pos'!BO51*'pdf DetailxSch Pos'!BO$124</f>
        <v>0</v>
      </c>
      <c r="BP51" s="4">
        <f>'pdf DetailxSch Pos'!BP51*'pdf DetailxSch Pos'!BP$124</f>
        <v>332673.8120664304</v>
      </c>
      <c r="BQ51" s="4">
        <f>'pdf DetailxSch Pos'!BQ51*'pdf DetailxSch Pos'!BQ$124</f>
        <v>0</v>
      </c>
      <c r="BR51" s="4">
        <f>'pdf DetailxSch Pos'!BR51*'pdf DetailxSch Pos'!BR$125</f>
        <v>22660.098522167482</v>
      </c>
      <c r="BS51" s="4">
        <f>'pdf DetailxSch Pos'!BS51*'pdf DetailxSch Pos'!BS$125</f>
        <v>0</v>
      </c>
      <c r="BT51" s="4">
        <f>'pdf DetailxSch Pos'!BT51*'pdf DetailxSch Pos'!BT$125</f>
        <v>240439.40886699499</v>
      </c>
      <c r="BU51" s="4">
        <f>'pdf DetailxSch Pos'!BU51*'pdf DetailxSch Pos'!BU$125</f>
        <v>98522.167487684696</v>
      </c>
      <c r="BV51" s="4">
        <f>'pdf DetailxSch Pos'!BV51*'pdf DetailxSch Pos'!BV$124</f>
        <v>0</v>
      </c>
      <c r="BW51" s="4">
        <f>'pdf DetailxSch Pos'!BW51*'pdf DetailxSch Pos'!BW$125</f>
        <v>0</v>
      </c>
      <c r="BX51" s="4">
        <f>'pdf DetailxSch Pos'!BX51*'pdf DetailxSch Pos'!BX$125</f>
        <v>4418.7192118226585</v>
      </c>
      <c r="BY51" s="4">
        <f>'pdf DetailxSch Pos'!BY51*'pdf DetailxSch Pos'!BY$125</f>
        <v>3526.1083743842355</v>
      </c>
      <c r="BZ51" s="4">
        <f>'pdf DetailxSch Pos'!BZ51*'pdf DetailxSch Pos'!BZ$125</f>
        <v>3832.5123152709348</v>
      </c>
      <c r="CA51" s="4">
        <f>'pdf DetailxSch Pos'!CA51*'pdf DetailxSch Pos'!CA$125</f>
        <v>3832.5123152709348</v>
      </c>
      <c r="CB51" s="4">
        <f>'pdf DetailxSch Pos'!CB51*'pdf DetailxSch Pos'!CB$125</f>
        <v>4407.8817733990136</v>
      </c>
      <c r="CC51" s="4">
        <f>'pdf DetailxSch Pos'!CC51*'pdf DetailxSch Pos'!CC$125</f>
        <v>7665.0246305418696</v>
      </c>
      <c r="CD51" s="4">
        <f>'pdf DetailxSch Pos'!CD51*'pdf DetailxSch Pos'!CD$124</f>
        <v>0</v>
      </c>
      <c r="CE51" s="4">
        <f>'pdf DetailxSch Pos'!CE51*'pdf DetailxSch Pos'!CE$124</f>
        <v>0</v>
      </c>
      <c r="CF51" s="4">
        <f>'pdf DetailxSch Pos'!CF51*'pdf DetailxSch Pos'!CF$125</f>
        <v>0</v>
      </c>
      <c r="CG51" s="4">
        <f>'pdf DetailxSch Pos'!CG51*'pdf DetailxSch Pos'!CG$125</f>
        <v>0</v>
      </c>
      <c r="CH51" s="4">
        <f>'pdf DetailxSch Pos'!CH51*'pdf DetailxSch Pos'!CH$124</f>
        <v>0</v>
      </c>
      <c r="CI51" s="4">
        <f>'pdf DetailxSch Pos'!CI51*'pdf DetailxSch Pos'!CI$124</f>
        <v>0</v>
      </c>
      <c r="CJ51" s="4">
        <f>'pdf DetailxSch Pos'!CJ51*'pdf DetailxSch Pos'!CJ$125</f>
        <v>0</v>
      </c>
      <c r="CK51" s="4">
        <f>'pdf DetailxSch Pos'!CK51*'pdf DetailxSch Pos'!CK$125</f>
        <v>0</v>
      </c>
      <c r="CL51" s="4">
        <f>'pdf DetailxSch Pos'!CL51*'pdf DetailxSch Pos'!CL$125</f>
        <v>38325.123152709348</v>
      </c>
      <c r="CM51" s="4">
        <f>'pdf DetailxSch Pos'!CM51*'pdf DetailxSch Pos'!CM$125</f>
        <v>86027.586206896522</v>
      </c>
      <c r="CN51" s="4">
        <f>'pdf DetailxSch Pos'!CN51*'pdf DetailxSch Pos'!CN$125</f>
        <v>6287.6847290640371</v>
      </c>
      <c r="CO51" s="4">
        <f>'pdf DetailxSch Pos'!CO51*'pdf DetailxSch Pos'!CO$125</f>
        <v>0</v>
      </c>
      <c r="CP51" s="4">
        <f>'pdf DetailxSch Pos'!CP51*'pdf DetailxSch Pos'!CP$125</f>
        <v>0</v>
      </c>
      <c r="CQ51" s="4">
        <f>'pdf DetailxSch Pos'!CQ51*'pdf DetailxSch Pos'!CQ$125</f>
        <v>0</v>
      </c>
      <c r="CR51" s="4">
        <f>'pdf DetailxSch Pos'!CR51*'pdf DetailxSch Pos'!CR$125</f>
        <v>0</v>
      </c>
      <c r="CS51" s="4">
        <f>'pdf DetailxSch Pos'!CS51*'pdf DetailxSch Pos'!CS$124</f>
        <v>0</v>
      </c>
      <c r="CT51" s="4">
        <f>'pdf DetailxSch Pos'!CT51*'pdf DetailxSch Pos'!CT$125</f>
        <v>43866.995073891609</v>
      </c>
      <c r="CU51" s="4">
        <f>'pdf DetailxSch Pos'!CU51*'pdf DetailxSch Pos'!CU$125</f>
        <v>0</v>
      </c>
      <c r="CV51" s="4">
        <f>'pdf DetailxSch Pos'!CV51*'pdf DetailxSch Pos'!CV$125</f>
        <v>0</v>
      </c>
      <c r="CW51" s="4">
        <f>'pdf DetailxSch Pos'!CW51*'pdf DetailxSch Pos'!CW$125</f>
        <v>0</v>
      </c>
      <c r="CY51" s="4">
        <f>'pdf DetailxSch Pos'!CY51*'pdf DetailxSch Pos'!CY$125</f>
        <v>0</v>
      </c>
      <c r="CZ51" s="4">
        <f>'pdf DetailxSch Pos'!CZ51*'pdf DetailxSch Pos'!CZ$125</f>
        <v>0</v>
      </c>
      <c r="DA51" s="4">
        <f>'pdf DetailxSch Pos'!DA51*'pdf DetailxSch Pos'!DA$125</f>
        <v>0</v>
      </c>
      <c r="DB51" s="4">
        <f>'pdf DetailxSch Pos'!DB51*'pdf DetailxSch Pos'!DB$125</f>
        <v>0</v>
      </c>
      <c r="DC51" s="4">
        <f>'pdf DetailxSch Pos'!DC51*'pdf DetailxSch Pos'!DC$125</f>
        <v>0</v>
      </c>
      <c r="DD51" s="4">
        <f>'pdf DetailxSch $$'!DE51</f>
        <v>5214</v>
      </c>
      <c r="DE51" s="4">
        <f t="shared" si="0"/>
        <v>5994780.062775299</v>
      </c>
      <c r="DF51" s="4">
        <f t="shared" si="1"/>
        <v>5999994.062775299</v>
      </c>
      <c r="DG51" s="4">
        <f>'pdf DetailxSch $$'!DG51</f>
        <v>6114503</v>
      </c>
      <c r="DH51" s="4">
        <f t="shared" si="2"/>
        <v>114508.93722470105</v>
      </c>
      <c r="DI51" s="44">
        <f t="shared" si="3"/>
        <v>-1.9084841755949156E-2</v>
      </c>
    </row>
    <row r="52" spans="1:113" x14ac:dyDescent="0.2">
      <c r="A52" s="7">
        <v>416</v>
      </c>
      <c r="B52" t="s">
        <v>66</v>
      </c>
      <c r="C52" t="s">
        <v>355</v>
      </c>
      <c r="D52">
        <v>8</v>
      </c>
      <c r="E52" s="10">
        <v>371</v>
      </c>
      <c r="F52" s="9">
        <v>0.79500000000000004</v>
      </c>
      <c r="G52">
        <v>295</v>
      </c>
      <c r="H52" s="4">
        <f>'pdf DetailxSch Pos'!H52*'pdf DetailxSch Pos'!H$124</f>
        <v>191050.75104188372</v>
      </c>
      <c r="I52" s="4">
        <f>'pdf DetailxSch Pos'!I52*'pdf DetailxSch Pos'!I$124</f>
        <v>110891.27068881014</v>
      </c>
      <c r="J52" s="4">
        <f>'pdf DetailxSch Pos'!J52*'pdf DetailxSch Pos'!J$124</f>
        <v>183497.69905998593</v>
      </c>
      <c r="K52" s="4">
        <f>'pdf DetailxSch Pos'!K52*'pdf DetailxSch Pos'!K$124</f>
        <v>110891.27068881014</v>
      </c>
      <c r="L52" s="4">
        <f>'pdf DetailxSch Pos'!L52*'pdf DetailxSch Pos'!L$124</f>
        <v>0</v>
      </c>
      <c r="M52" s="4">
        <f>'pdf DetailxSch Pos'!M52*'pdf DetailxSch Pos'!M$124</f>
        <v>89505.059196611037</v>
      </c>
      <c r="N52" s="4">
        <f>'pdf DetailxSch Pos'!N52*'pdf DetailxSch Pos'!N$124</f>
        <v>59866.796146808359</v>
      </c>
      <c r="O52" s="4">
        <f>'pdf DetailxSch Pos'!O52*'pdf DetailxSch Pos'!O$124</f>
        <v>0</v>
      </c>
      <c r="P52" s="4">
        <f>'pdf DetailxSch Pos'!P52*'pdf DetailxSch Pos'!P$124</f>
        <v>0</v>
      </c>
      <c r="Q52" s="4">
        <f>'pdf DetailxSch Pos'!Q52*'pdf DetailxSch Pos'!Q$124</f>
        <v>69924</v>
      </c>
      <c r="R52" s="4">
        <f>'pdf DetailxSch Pos'!R52*'pdf DetailxSch Pos'!R$124</f>
        <v>0</v>
      </c>
      <c r="S52" s="4">
        <f>'pdf DetailxSch Pos'!S52*'pdf DetailxSch Pos'!S$124</f>
        <v>77625.750694703253</v>
      </c>
      <c r="T52" s="4">
        <f>'pdf DetailxSch Pos'!T52*'pdf DetailxSch Pos'!T$124</f>
        <v>60676.224767295193</v>
      </c>
      <c r="U52" s="4">
        <f>'pdf DetailxSch Pos'!U52*'pdf DetailxSch Pos'!U$124</f>
        <v>198865.26949970951</v>
      </c>
      <c r="V52" s="4">
        <f>'pdf DetailxSch Pos'!V52*'pdf DetailxSch Pos'!V$124</f>
        <v>110891.27068881014</v>
      </c>
      <c r="W52" s="4">
        <f>'pdf DetailxSch Pos'!W52*'pdf DetailxSch Pos'!W$124</f>
        <v>0</v>
      </c>
      <c r="X52" s="4">
        <f>'pdf DetailxSch Pos'!X52*'pdf DetailxSch Pos'!X$124</f>
        <v>0</v>
      </c>
      <c r="Y52" s="4">
        <f>'pdf DetailxSch Pos'!Y52*'pdf DetailxSch Pos'!Y$124</f>
        <v>0</v>
      </c>
      <c r="Z52" s="4">
        <f>'pdf DetailxSch Pos'!Z52*'pdf DetailxSch Pos'!Z$124</f>
        <v>0</v>
      </c>
      <c r="AA52" s="4">
        <f>'pdf DetailxSch Pos'!AA52*'pdf DetailxSch Pos'!AA$124</f>
        <v>0</v>
      </c>
      <c r="AB52" s="4">
        <f>'pdf DetailxSch Pos'!AB52*'pdf DetailxSch Pos'!AB$124</f>
        <v>0</v>
      </c>
      <c r="AC52" s="4">
        <f>'pdf DetailxSch Pos'!AC52*'pdf DetailxSch Pos'!AC$124</f>
        <v>0</v>
      </c>
      <c r="AD52" s="4">
        <f>'pdf DetailxSch Pos'!AD52*'pdf DetailxSch Pos'!AD$124</f>
        <v>1862973.3475720105</v>
      </c>
      <c r="AE52" s="4">
        <f>'pdf DetailxSch Pos'!AE52*'pdf DetailxSch Pos'!AE$124</f>
        <v>0</v>
      </c>
      <c r="AF52" s="4">
        <f>'pdf DetailxSch Pos'!AF52*'pdf DetailxSch Pos'!AF$124</f>
        <v>110891.27068881014</v>
      </c>
      <c r="AG52" s="4">
        <f>'pdf DetailxSch Pos'!AG52*'pdf DetailxSch Pos'!AG$124</f>
        <v>221782.54137762028</v>
      </c>
      <c r="AH52" s="4">
        <f>'pdf DetailxSch Pos'!AH52*'pdf DetailxSch Pos'!AH$124</f>
        <v>1108912.7068881013</v>
      </c>
      <c r="AI52" s="4">
        <f>'pdf DetailxSch Pos'!AI52*'pdf DetailxSch Pos'!AI$124</f>
        <v>200466.94616738829</v>
      </c>
      <c r="AJ52" s="4">
        <f>'pdf DetailxSch Pos'!AJ52*'pdf DetailxSch Pos'!AJ$124</f>
        <v>0</v>
      </c>
      <c r="AK52" s="4">
        <f>'pdf DetailxSch Pos'!AK52*'pdf DetailxSch Pos'!AK$124</f>
        <v>0</v>
      </c>
      <c r="AL52" s="4">
        <f>'pdf DetailxSch Pos'!AL52*'pdf DetailxSch Pos'!AL$124</f>
        <v>0</v>
      </c>
      <c r="AM52" s="4">
        <f>'pdf DetailxSch Pos'!AM52*'pdf DetailxSch Pos'!AM$124</f>
        <v>9980.214361992912</v>
      </c>
      <c r="AN52" s="4">
        <f>'pdf DetailxSch Pos'!AN52*'pdf DetailxSch Pos'!AN$124</f>
        <v>0</v>
      </c>
      <c r="AO52" s="4">
        <f>'pdf DetailxSch Pos'!AO52*'pdf DetailxSch Pos'!AO$124</f>
        <v>0</v>
      </c>
      <c r="AP52" s="4">
        <f>'pdf DetailxSch Pos'!AP52*'pdf DetailxSch Pos'!AP$124</f>
        <v>0</v>
      </c>
      <c r="AQ52" s="4">
        <f>'pdf DetailxSch Pos'!AQ52*'pdf DetailxSch Pos'!AQ$124</f>
        <v>0</v>
      </c>
      <c r="AR52" s="4">
        <f>'pdf DetailxSch Pos'!AR52*'pdf DetailxSch Pos'!AR$124</f>
        <v>0</v>
      </c>
      <c r="AS52" s="4">
        <f>'pdf DetailxSch Pos'!AS52*'pdf DetailxSch Pos'!AS$124</f>
        <v>0</v>
      </c>
      <c r="AT52" s="4">
        <f>'pdf DetailxSch Pos'!AT52*'pdf DetailxSch Pos'!AT$125</f>
        <v>0</v>
      </c>
      <c r="AU52" s="4">
        <f>'pdf DetailxSch Pos'!AU52*'pdf DetailxSch Pos'!AU$125</f>
        <v>0</v>
      </c>
      <c r="AV52" s="4">
        <f>'pdf DetailxSch Pos'!AV52*'pdf DetailxSch Pos'!AV$125</f>
        <v>163102.46305418713</v>
      </c>
      <c r="AW52" s="4">
        <f>'pdf DetailxSch Pos'!AW52*'pdf DetailxSch Pos'!AW$125</f>
        <v>2635.4679802955657</v>
      </c>
      <c r="AX52" s="4">
        <f>'pdf DetailxSch Pos'!AX52*'pdf DetailxSch Pos'!AX$125</f>
        <v>0</v>
      </c>
      <c r="AY52" s="4">
        <f>'pdf DetailxSch Pos'!AY52*'pdf DetailxSch Pos'!AY$124</f>
        <v>0</v>
      </c>
      <c r="AZ52" s="4">
        <f>'pdf DetailxSch Pos'!AZ52*'pdf DetailxSch Pos'!AZ$124</f>
        <v>110891.27068881014</v>
      </c>
      <c r="BA52" s="4">
        <f>'pdf DetailxSch Pos'!BA52*'pdf DetailxSch Pos'!BA$124</f>
        <v>152914.74921665495</v>
      </c>
      <c r="BB52" s="4">
        <f>'pdf DetailxSch Pos'!BB52*'pdf DetailxSch Pos'!BB$124</f>
        <v>0</v>
      </c>
      <c r="BC52" s="4">
        <f>'pdf DetailxSch Pos'!BC52*'pdf DetailxSch Pos'!BC$124</f>
        <v>0</v>
      </c>
      <c r="BD52" s="4">
        <f>'pdf DetailxSch Pos'!BD52*'pdf DetailxSch Pos'!BD$124</f>
        <v>0</v>
      </c>
      <c r="BE52" s="4">
        <f>'pdf DetailxSch Pos'!BE52*'pdf DetailxSch Pos'!BE$124</f>
        <v>0</v>
      </c>
      <c r="BF52" s="4">
        <f>'pdf DetailxSch Pos'!BF52*'pdf DetailxSch Pos'!BF$125</f>
        <v>0</v>
      </c>
      <c r="BG52" s="4">
        <f>'pdf DetailxSch Pos'!BG52*'pdf DetailxSch Pos'!BG$125</f>
        <v>0</v>
      </c>
      <c r="BH52" s="4">
        <f>'pdf DetailxSch Pos'!BH52*'pdf DetailxSch Pos'!BH$125</f>
        <v>0</v>
      </c>
      <c r="BI52" s="4">
        <f>'pdf DetailxSch Pos'!BI52*'pdf DetailxSch Pos'!BI$125</f>
        <v>0</v>
      </c>
      <c r="BJ52" s="4">
        <f>'pdf DetailxSch Pos'!BJ52*'pdf DetailxSch Pos'!BJ$124</f>
        <v>0</v>
      </c>
      <c r="BK52" s="4">
        <f>'pdf DetailxSch Pos'!BK52*'pdf DetailxSch Pos'!BK$124</f>
        <v>0</v>
      </c>
      <c r="BL52" s="4">
        <f>'pdf DetailxSch Pos'!BL52*'pdf DetailxSch Pos'!BL$124</f>
        <v>0</v>
      </c>
      <c r="BM52" s="4">
        <f>'pdf DetailxSch Pos'!BM52*'pdf DetailxSch Pos'!BM$124</f>
        <v>0</v>
      </c>
      <c r="BN52" s="4">
        <f>'pdf DetailxSch Pos'!BN52*'pdf DetailxSch Pos'!BN$124</f>
        <v>0</v>
      </c>
      <c r="BO52" s="4">
        <f>'pdf DetailxSch Pos'!BO52*'pdf DetailxSch Pos'!BO$124</f>
        <v>0</v>
      </c>
      <c r="BP52" s="4">
        <f>'pdf DetailxSch Pos'!BP52*'pdf DetailxSch Pos'!BP$124</f>
        <v>332673.8120664304</v>
      </c>
      <c r="BQ52" s="4">
        <f>'pdf DetailxSch Pos'!BQ52*'pdf DetailxSch Pos'!BQ$124</f>
        <v>0</v>
      </c>
      <c r="BR52" s="4">
        <f>'pdf DetailxSch Pos'!BR52*'pdf DetailxSch Pos'!BR$125</f>
        <v>22660.098522167482</v>
      </c>
      <c r="BS52" s="4">
        <f>'pdf DetailxSch Pos'!BS52*'pdf DetailxSch Pos'!BS$125</f>
        <v>4926.1083743842346</v>
      </c>
      <c r="BT52" s="4">
        <f>'pdf DetailxSch Pos'!BT52*'pdf DetailxSch Pos'!BT$125</f>
        <v>240439.40886699499</v>
      </c>
      <c r="BU52" s="4">
        <f>'pdf DetailxSch Pos'!BU52*'pdf DetailxSch Pos'!BU$125</f>
        <v>98522.167487684696</v>
      </c>
      <c r="BV52" s="4">
        <f>'pdf DetailxSch Pos'!BV52*'pdf DetailxSch Pos'!BV$124</f>
        <v>0</v>
      </c>
      <c r="BW52" s="4">
        <f>'pdf DetailxSch Pos'!BW52*'pdf DetailxSch Pos'!BW$125</f>
        <v>0</v>
      </c>
      <c r="BX52" s="4">
        <f>'pdf DetailxSch Pos'!BX52*'pdf DetailxSch Pos'!BX$125</f>
        <v>11668.965517241375</v>
      </c>
      <c r="BY52" s="4">
        <f>'pdf DetailxSch Pos'!BY52*'pdf DetailxSch Pos'!BY$125</f>
        <v>3362.5615763546789</v>
      </c>
      <c r="BZ52" s="4">
        <f>'pdf DetailxSch Pos'!BZ52*'pdf DetailxSch Pos'!BZ$125</f>
        <v>3655.1724137931024</v>
      </c>
      <c r="CA52" s="4">
        <f>'pdf DetailxSch Pos'!CA52*'pdf DetailxSch Pos'!CA$125</f>
        <v>3655.1724137931024</v>
      </c>
      <c r="CB52" s="4">
        <f>'pdf DetailxSch Pos'!CB52*'pdf DetailxSch Pos'!CB$125</f>
        <v>4203.9408866995063</v>
      </c>
      <c r="CC52" s="4">
        <f>'pdf DetailxSch Pos'!CC52*'pdf DetailxSch Pos'!CC$125</f>
        <v>7310.3448275862047</v>
      </c>
      <c r="CD52" s="4">
        <f>'pdf DetailxSch Pos'!CD52*'pdf DetailxSch Pos'!CD$124</f>
        <v>0</v>
      </c>
      <c r="CE52" s="4">
        <f>'pdf DetailxSch Pos'!CE52*'pdf DetailxSch Pos'!CE$124</f>
        <v>0</v>
      </c>
      <c r="CF52" s="4">
        <f>'pdf DetailxSch Pos'!CF52*'pdf DetailxSch Pos'!CF$125</f>
        <v>0</v>
      </c>
      <c r="CG52" s="4">
        <f>'pdf DetailxSch Pos'!CG52*'pdf DetailxSch Pos'!CG$125</f>
        <v>0</v>
      </c>
      <c r="CH52" s="4">
        <f>'pdf DetailxSch Pos'!CH52*'pdf DetailxSch Pos'!CH$124</f>
        <v>0</v>
      </c>
      <c r="CI52" s="4">
        <f>'pdf DetailxSch Pos'!CI52*'pdf DetailxSch Pos'!CI$124</f>
        <v>0</v>
      </c>
      <c r="CJ52" s="4">
        <f>'pdf DetailxSch Pos'!CJ52*'pdf DetailxSch Pos'!CJ$125</f>
        <v>0</v>
      </c>
      <c r="CK52" s="4">
        <f>'pdf DetailxSch Pos'!CK52*'pdf DetailxSch Pos'!CK$125</f>
        <v>0</v>
      </c>
      <c r="CL52" s="4">
        <f>'pdf DetailxSch Pos'!CL52*'pdf DetailxSch Pos'!CL$125</f>
        <v>36551.724137931022</v>
      </c>
      <c r="CM52" s="4">
        <f>'pdf DetailxSch Pos'!CM52*'pdf DetailxSch Pos'!CM$125</f>
        <v>88611.822660098493</v>
      </c>
      <c r="CN52" s="4">
        <f>'pdf DetailxSch Pos'!CN52*'pdf DetailxSch Pos'!CN$125</f>
        <v>6596.0591133004909</v>
      </c>
      <c r="CO52" s="4">
        <f>'pdf DetailxSch Pos'!CO52*'pdf DetailxSch Pos'!CO$125</f>
        <v>0</v>
      </c>
      <c r="CP52" s="4">
        <f>'pdf DetailxSch Pos'!CP52*'pdf DetailxSch Pos'!CP$125</f>
        <v>0</v>
      </c>
      <c r="CQ52" s="4">
        <f>'pdf DetailxSch Pos'!CQ52*'pdf DetailxSch Pos'!CQ$125</f>
        <v>0</v>
      </c>
      <c r="CR52" s="4">
        <f>'pdf DetailxSch Pos'!CR52*'pdf DetailxSch Pos'!CR$125</f>
        <v>0</v>
      </c>
      <c r="CS52" s="4">
        <f>'pdf DetailxSch Pos'!CS52*'pdf DetailxSch Pos'!CS$124</f>
        <v>0</v>
      </c>
      <c r="CT52" s="4">
        <f>'pdf DetailxSch Pos'!CT52*'pdf DetailxSch Pos'!CT$125</f>
        <v>52463.054187192101</v>
      </c>
      <c r="CU52" s="4">
        <f>'pdf DetailxSch Pos'!CU52*'pdf DetailxSch Pos'!CU$125</f>
        <v>0</v>
      </c>
      <c r="CV52" s="4">
        <f>'pdf DetailxSch Pos'!CV52*'pdf DetailxSch Pos'!CV$125</f>
        <v>0</v>
      </c>
      <c r="CW52" s="4">
        <f>'pdf DetailxSch Pos'!CW52*'pdf DetailxSch Pos'!CW$125</f>
        <v>0</v>
      </c>
      <c r="CY52" s="4">
        <f>'pdf DetailxSch Pos'!CY52*'pdf DetailxSch Pos'!CY$125</f>
        <v>0</v>
      </c>
      <c r="CZ52" s="4">
        <f>'pdf DetailxSch Pos'!CZ52*'pdf DetailxSch Pos'!CZ$125</f>
        <v>0</v>
      </c>
      <c r="DA52" s="4">
        <f>'pdf DetailxSch Pos'!DA52*'pdf DetailxSch Pos'!DA$125</f>
        <v>0</v>
      </c>
      <c r="DB52" s="4">
        <f>'pdf DetailxSch Pos'!DB52*'pdf DetailxSch Pos'!DB$125</f>
        <v>0</v>
      </c>
      <c r="DC52" s="4">
        <f>'pdf DetailxSch Pos'!DC52*'pdf DetailxSch Pos'!DC$125</f>
        <v>0</v>
      </c>
      <c r="DD52" s="4">
        <f>'pdf DetailxSch $$'!DE52</f>
        <v>113</v>
      </c>
      <c r="DE52" s="4">
        <f t="shared" si="0"/>
        <v>6125536.7535209497</v>
      </c>
      <c r="DF52" s="4">
        <f t="shared" si="1"/>
        <v>6125649.7535209497</v>
      </c>
      <c r="DG52" s="4">
        <f>'pdf DetailxSch $$'!DG52</f>
        <v>6247993</v>
      </c>
      <c r="DH52" s="4">
        <f t="shared" si="2"/>
        <v>122343.24647905026</v>
      </c>
      <c r="DI52" s="44">
        <f t="shared" si="3"/>
        <v>-1.9972288883922693E-2</v>
      </c>
    </row>
    <row r="53" spans="1:113" x14ac:dyDescent="0.2">
      <c r="A53" s="7">
        <v>421</v>
      </c>
      <c r="B53" t="s">
        <v>67</v>
      </c>
      <c r="C53" t="s">
        <v>355</v>
      </c>
      <c r="D53">
        <v>7</v>
      </c>
      <c r="E53" s="10">
        <v>450</v>
      </c>
      <c r="F53" s="9">
        <v>0.69799999999999995</v>
      </c>
      <c r="G53">
        <v>314</v>
      </c>
      <c r="H53" s="4">
        <f>'pdf DetailxSch Pos'!H53*'pdf DetailxSch Pos'!H$124</f>
        <v>191050.75104188372</v>
      </c>
      <c r="I53" s="4">
        <f>'pdf DetailxSch Pos'!I53*'pdf DetailxSch Pos'!I$124</f>
        <v>110891.27068881014</v>
      </c>
      <c r="J53" s="4">
        <f>'pdf DetailxSch Pos'!J53*'pdf DetailxSch Pos'!J$124</f>
        <v>229372.12382498244</v>
      </c>
      <c r="K53" s="4">
        <f>'pdf DetailxSch Pos'!K53*'pdf DetailxSch Pos'!K$124</f>
        <v>121980.39775769116</v>
      </c>
      <c r="L53" s="4">
        <f>'pdf DetailxSch Pos'!L53*'pdf DetailxSch Pos'!L$124</f>
        <v>0</v>
      </c>
      <c r="M53" s="4">
        <f>'pdf DetailxSch Pos'!M53*'pdf DetailxSch Pos'!M$124</f>
        <v>89505.059196611037</v>
      </c>
      <c r="N53" s="4">
        <f>'pdf DetailxSch Pos'!N53*'pdf DetailxSch Pos'!N$124</f>
        <v>59866.796146808359</v>
      </c>
      <c r="O53" s="4">
        <f>'pdf DetailxSch Pos'!O53*'pdf DetailxSch Pos'!O$124</f>
        <v>49314.313266129648</v>
      </c>
      <c r="P53" s="4">
        <f>'pdf DetailxSch Pos'!P53*'pdf DetailxSch Pos'!P$124</f>
        <v>0</v>
      </c>
      <c r="Q53" s="4">
        <f>'pdf DetailxSch Pos'!Q53*'pdf DetailxSch Pos'!Q$124</f>
        <v>69924</v>
      </c>
      <c r="R53" s="4">
        <f>'pdf DetailxSch Pos'!R53*'pdf DetailxSch Pos'!R$124</f>
        <v>0</v>
      </c>
      <c r="S53" s="4">
        <f>'pdf DetailxSch Pos'!S53*'pdf DetailxSch Pos'!S$124</f>
        <v>77625.750694703253</v>
      </c>
      <c r="T53" s="4">
        <f>'pdf DetailxSch Pos'!T53*'pdf DetailxSch Pos'!T$124</f>
        <v>60676.224767295193</v>
      </c>
      <c r="U53" s="4">
        <f>'pdf DetailxSch Pos'!U53*'pdf DetailxSch Pos'!U$124</f>
        <v>149148.95212478214</v>
      </c>
      <c r="V53" s="4">
        <f>'pdf DetailxSch Pos'!V53*'pdf DetailxSch Pos'!V$124</f>
        <v>110891.27068881014</v>
      </c>
      <c r="W53" s="4">
        <f>'pdf DetailxSch Pos'!W53*'pdf DetailxSch Pos'!W$124</f>
        <v>0</v>
      </c>
      <c r="X53" s="4">
        <f>'pdf DetailxSch Pos'!X53*'pdf DetailxSch Pos'!X$124</f>
        <v>0</v>
      </c>
      <c r="Y53" s="4">
        <f>'pdf DetailxSch Pos'!Y53*'pdf DetailxSch Pos'!Y$124</f>
        <v>0</v>
      </c>
      <c r="Z53" s="4">
        <f>'pdf DetailxSch Pos'!Z53*'pdf DetailxSch Pos'!Z$124</f>
        <v>0</v>
      </c>
      <c r="AA53" s="4">
        <f>'pdf DetailxSch Pos'!AA53*'pdf DetailxSch Pos'!AA$124</f>
        <v>0</v>
      </c>
      <c r="AB53" s="4">
        <f>'pdf DetailxSch Pos'!AB53*'pdf DetailxSch Pos'!AB$124</f>
        <v>0</v>
      </c>
      <c r="AC53" s="4">
        <f>'pdf DetailxSch Pos'!AC53*'pdf DetailxSch Pos'!AC$124</f>
        <v>0</v>
      </c>
      <c r="AD53" s="4">
        <f>'pdf DetailxSch Pos'!AD53*'pdf DetailxSch Pos'!AD$124</f>
        <v>2262181.9220517268</v>
      </c>
      <c r="AE53" s="4">
        <f>'pdf DetailxSch Pos'!AE53*'pdf DetailxSch Pos'!AE$124</f>
        <v>0</v>
      </c>
      <c r="AF53" s="4">
        <f>'pdf DetailxSch Pos'!AF53*'pdf DetailxSch Pos'!AF$124</f>
        <v>110891.27068881014</v>
      </c>
      <c r="AG53" s="4">
        <f>'pdf DetailxSch Pos'!AG53*'pdf DetailxSch Pos'!AG$124</f>
        <v>443565.08275524055</v>
      </c>
      <c r="AH53" s="4">
        <f>'pdf DetailxSch Pos'!AH53*'pdf DetailxSch Pos'!AH$124</f>
        <v>1219803.9775769114</v>
      </c>
      <c r="AI53" s="4">
        <f>'pdf DetailxSch Pos'!AI53*'pdf DetailxSch Pos'!AI$124</f>
        <v>133644.63077825887</v>
      </c>
      <c r="AJ53" s="4">
        <f>'pdf DetailxSch Pos'!AJ53*'pdf DetailxSch Pos'!AJ$124</f>
        <v>96655.873025941983</v>
      </c>
      <c r="AK53" s="4">
        <f>'pdf DetailxSch Pos'!AK53*'pdf DetailxSch Pos'!AK$124</f>
        <v>0</v>
      </c>
      <c r="AL53" s="4">
        <f>'pdf DetailxSch Pos'!AL53*'pdf DetailxSch Pos'!AL$124</f>
        <v>110891.27068881014</v>
      </c>
      <c r="AM53" s="4">
        <f>'pdf DetailxSch Pos'!AM53*'pdf DetailxSch Pos'!AM$124</f>
        <v>0</v>
      </c>
      <c r="AN53" s="4">
        <f>'pdf DetailxSch Pos'!AN53*'pdf DetailxSch Pos'!AN$124</f>
        <v>0</v>
      </c>
      <c r="AO53" s="4">
        <f>'pdf DetailxSch Pos'!AO53*'pdf DetailxSch Pos'!AO$124</f>
        <v>0</v>
      </c>
      <c r="AP53" s="4">
        <f>'pdf DetailxSch Pos'!AP53*'pdf DetailxSch Pos'!AP$124</f>
        <v>0</v>
      </c>
      <c r="AQ53" s="4">
        <f>'pdf DetailxSch Pos'!AQ53*'pdf DetailxSch Pos'!AQ$124</f>
        <v>0</v>
      </c>
      <c r="AR53" s="4">
        <f>'pdf DetailxSch Pos'!AR53*'pdf DetailxSch Pos'!AR$124</f>
        <v>0</v>
      </c>
      <c r="AS53" s="4">
        <f>'pdf DetailxSch Pos'!AS53*'pdf DetailxSch Pos'!AS$124</f>
        <v>0</v>
      </c>
      <c r="AT53" s="4">
        <f>'pdf DetailxSch Pos'!AT53*'pdf DetailxSch Pos'!AT$125</f>
        <v>0</v>
      </c>
      <c r="AU53" s="4">
        <f>'pdf DetailxSch Pos'!AU53*'pdf DetailxSch Pos'!AU$125</f>
        <v>0</v>
      </c>
      <c r="AV53" s="4">
        <f>'pdf DetailxSch Pos'!AV53*'pdf DetailxSch Pos'!AV$125</f>
        <v>197833.49753694574</v>
      </c>
      <c r="AW53" s="4">
        <f>'pdf DetailxSch Pos'!AW53*'pdf DetailxSch Pos'!AW$125</f>
        <v>3196.0591133004914</v>
      </c>
      <c r="AX53" s="4">
        <f>'pdf DetailxSch Pos'!AX53*'pdf DetailxSch Pos'!AX$125</f>
        <v>0</v>
      </c>
      <c r="AY53" s="4">
        <f>'pdf DetailxSch Pos'!AY53*'pdf DetailxSch Pos'!AY$124</f>
        <v>0</v>
      </c>
      <c r="AZ53" s="4">
        <f>'pdf DetailxSch Pos'!AZ53*'pdf DetailxSch Pos'!AZ$124</f>
        <v>110891.27068881014</v>
      </c>
      <c r="BA53" s="4">
        <f>'pdf DetailxSch Pos'!BA53*'pdf DetailxSch Pos'!BA$124</f>
        <v>152914.74921665495</v>
      </c>
      <c r="BB53" s="4">
        <f>'pdf DetailxSch Pos'!BB53*'pdf DetailxSch Pos'!BB$124</f>
        <v>0</v>
      </c>
      <c r="BC53" s="4">
        <f>'pdf DetailxSch Pos'!BC53*'pdf DetailxSch Pos'!BC$124</f>
        <v>0</v>
      </c>
      <c r="BD53" s="4">
        <f>'pdf DetailxSch Pos'!BD53*'pdf DetailxSch Pos'!BD$124</f>
        <v>0</v>
      </c>
      <c r="BE53" s="4">
        <f>'pdf DetailxSch Pos'!BE53*'pdf DetailxSch Pos'!BE$124</f>
        <v>0</v>
      </c>
      <c r="BF53" s="4">
        <f>'pdf DetailxSch Pos'!BF53*'pdf DetailxSch Pos'!BF$125</f>
        <v>0</v>
      </c>
      <c r="BG53" s="4">
        <f>'pdf DetailxSch Pos'!BG53*'pdf DetailxSch Pos'!BG$125</f>
        <v>0</v>
      </c>
      <c r="BH53" s="4">
        <f>'pdf DetailxSch Pos'!BH53*'pdf DetailxSch Pos'!BH$125</f>
        <v>0</v>
      </c>
      <c r="BI53" s="4">
        <f>'pdf DetailxSch Pos'!BI53*'pdf DetailxSch Pos'!BI$125</f>
        <v>0</v>
      </c>
      <c r="BJ53" s="4">
        <f>'pdf DetailxSch Pos'!BJ53*'pdf DetailxSch Pos'!BJ$124</f>
        <v>0</v>
      </c>
      <c r="BK53" s="4">
        <f>'pdf DetailxSch Pos'!BK53*'pdf DetailxSch Pos'!BK$124</f>
        <v>0</v>
      </c>
      <c r="BL53" s="4">
        <f>'pdf DetailxSch Pos'!BL53*'pdf DetailxSch Pos'!BL$124</f>
        <v>0</v>
      </c>
      <c r="BM53" s="4">
        <f>'pdf DetailxSch Pos'!BM53*'pdf DetailxSch Pos'!BM$124</f>
        <v>0</v>
      </c>
      <c r="BN53" s="4">
        <f>'pdf DetailxSch Pos'!BN53*'pdf DetailxSch Pos'!BN$124</f>
        <v>0</v>
      </c>
      <c r="BO53" s="4">
        <f>'pdf DetailxSch Pos'!BO53*'pdf DetailxSch Pos'!BO$124</f>
        <v>0</v>
      </c>
      <c r="BP53" s="4">
        <f>'pdf DetailxSch Pos'!BP53*'pdf DetailxSch Pos'!BP$124</f>
        <v>332673.8120664304</v>
      </c>
      <c r="BQ53" s="4">
        <f>'pdf DetailxSch Pos'!BQ53*'pdf DetailxSch Pos'!BQ$124</f>
        <v>0</v>
      </c>
      <c r="BR53" s="4">
        <f>'pdf DetailxSch Pos'!BR53*'pdf DetailxSch Pos'!BR$125</f>
        <v>22660.098522167482</v>
      </c>
      <c r="BS53" s="4">
        <f>'pdf DetailxSch Pos'!BS53*'pdf DetailxSch Pos'!BS$125</f>
        <v>0</v>
      </c>
      <c r="BT53" s="4">
        <f>'pdf DetailxSch Pos'!BT53*'pdf DetailxSch Pos'!BT$125</f>
        <v>361811.82266009843</v>
      </c>
      <c r="BU53" s="4">
        <f>'pdf DetailxSch Pos'!BU53*'pdf DetailxSch Pos'!BU$125</f>
        <v>98522.167487684696</v>
      </c>
      <c r="BV53" s="4">
        <f>'pdf DetailxSch Pos'!BV53*'pdf DetailxSch Pos'!BV$124</f>
        <v>0</v>
      </c>
      <c r="BW53" s="4">
        <f>'pdf DetailxSch Pos'!BW53*'pdf DetailxSch Pos'!BW$125</f>
        <v>0</v>
      </c>
      <c r="BX53" s="4">
        <f>'pdf DetailxSch Pos'!BX53*'pdf DetailxSch Pos'!BX$125</f>
        <v>6186.2068965517219</v>
      </c>
      <c r="BY53" s="4">
        <f>'pdf DetailxSch Pos'!BY53*'pdf DetailxSch Pos'!BY$125</f>
        <v>4078.8177339901463</v>
      </c>
      <c r="BZ53" s="4">
        <f>'pdf DetailxSch Pos'!BZ53*'pdf DetailxSch Pos'!BZ$125</f>
        <v>4433.4975369458116</v>
      </c>
      <c r="CA53" s="4">
        <f>'pdf DetailxSch Pos'!CA53*'pdf DetailxSch Pos'!CA$125</f>
        <v>4433.4975369458116</v>
      </c>
      <c r="CB53" s="4">
        <f>'pdf DetailxSch Pos'!CB53*'pdf DetailxSch Pos'!CB$125</f>
        <v>5098.522167487683</v>
      </c>
      <c r="CC53" s="4">
        <f>'pdf DetailxSch Pos'!CC53*'pdf DetailxSch Pos'!CC$125</f>
        <v>8866.9950738916232</v>
      </c>
      <c r="CD53" s="4">
        <f>'pdf DetailxSch Pos'!CD53*'pdf DetailxSch Pos'!CD$124</f>
        <v>0</v>
      </c>
      <c r="CE53" s="4">
        <f>'pdf DetailxSch Pos'!CE53*'pdf DetailxSch Pos'!CE$124</f>
        <v>0</v>
      </c>
      <c r="CF53" s="4">
        <f>'pdf DetailxSch Pos'!CF53*'pdf DetailxSch Pos'!CF$125</f>
        <v>0</v>
      </c>
      <c r="CG53" s="4">
        <f>'pdf DetailxSch Pos'!CG53*'pdf DetailxSch Pos'!CG$125</f>
        <v>0</v>
      </c>
      <c r="CH53" s="4">
        <f>'pdf DetailxSch Pos'!CH53*'pdf DetailxSch Pos'!CH$124</f>
        <v>0</v>
      </c>
      <c r="CI53" s="4">
        <f>'pdf DetailxSch Pos'!CI53*'pdf DetailxSch Pos'!CI$124</f>
        <v>0</v>
      </c>
      <c r="CJ53" s="4">
        <f>'pdf DetailxSch Pos'!CJ53*'pdf DetailxSch Pos'!CJ$125</f>
        <v>0</v>
      </c>
      <c r="CK53" s="4">
        <f>'pdf DetailxSch Pos'!CK53*'pdf DetailxSch Pos'!CK$125</f>
        <v>0</v>
      </c>
      <c r="CL53" s="4">
        <f>'pdf DetailxSch Pos'!CL53*'pdf DetailxSch Pos'!CL$125</f>
        <v>44334.975369458116</v>
      </c>
      <c r="CM53" s="4">
        <f>'pdf DetailxSch Pos'!CM53*'pdf DetailxSch Pos'!CM$125</f>
        <v>103580.29556650243</v>
      </c>
      <c r="CN53" s="4">
        <f>'pdf DetailxSch Pos'!CN53*'pdf DetailxSch Pos'!CN$125</f>
        <v>5960.5911330049239</v>
      </c>
      <c r="CO53" s="4">
        <f>'pdf DetailxSch Pos'!CO53*'pdf DetailxSch Pos'!CO$125</f>
        <v>0</v>
      </c>
      <c r="CP53" s="4">
        <f>'pdf DetailxSch Pos'!CP53*'pdf DetailxSch Pos'!CP$125</f>
        <v>0</v>
      </c>
      <c r="CQ53" s="4">
        <f>'pdf DetailxSch Pos'!CQ53*'pdf DetailxSch Pos'!CQ$125</f>
        <v>0</v>
      </c>
      <c r="CR53" s="4">
        <f>'pdf DetailxSch Pos'!CR53*'pdf DetailxSch Pos'!CR$125</f>
        <v>0</v>
      </c>
      <c r="CS53" s="4">
        <f>'pdf DetailxSch Pos'!CS53*'pdf DetailxSch Pos'!CS$124</f>
        <v>0</v>
      </c>
      <c r="CT53" s="4">
        <f>'pdf DetailxSch Pos'!CT53*'pdf DetailxSch Pos'!CT$125</f>
        <v>93103.448275862043</v>
      </c>
      <c r="CU53" s="4">
        <f>'pdf DetailxSch Pos'!CU53*'pdf DetailxSch Pos'!CU$125</f>
        <v>0</v>
      </c>
      <c r="CV53" s="4">
        <f>'pdf DetailxSch Pos'!CV53*'pdf DetailxSch Pos'!CV$125</f>
        <v>301493.59605911322</v>
      </c>
      <c r="CW53" s="4">
        <f>'pdf DetailxSch Pos'!CW53*'pdf DetailxSch Pos'!CW$125</f>
        <v>110905.41871921178</v>
      </c>
      <c r="CY53" s="4">
        <f>'pdf DetailxSch Pos'!CY53*'pdf DetailxSch Pos'!CY$125</f>
        <v>0</v>
      </c>
      <c r="CZ53" s="4">
        <f>'pdf DetailxSch Pos'!CZ53*'pdf DetailxSch Pos'!CZ$125</f>
        <v>0</v>
      </c>
      <c r="DA53" s="4">
        <f>'pdf DetailxSch Pos'!DA53*'pdf DetailxSch Pos'!DA$125</f>
        <v>0</v>
      </c>
      <c r="DB53" s="4">
        <f>'pdf DetailxSch Pos'!DB53*'pdf DetailxSch Pos'!DB$125</f>
        <v>0</v>
      </c>
      <c r="DC53" s="4">
        <f>'pdf DetailxSch Pos'!DC53*'pdf DetailxSch Pos'!DC$125</f>
        <v>0</v>
      </c>
      <c r="DD53" s="4">
        <f>'pdf DetailxSch $$'!DE53</f>
        <v>117579</v>
      </c>
      <c r="DE53" s="4">
        <f t="shared" si="0"/>
        <v>7670860.2771252654</v>
      </c>
      <c r="DF53" s="4">
        <f t="shared" si="1"/>
        <v>7788439.2771252654</v>
      </c>
      <c r="DG53" s="4">
        <f>'pdf DetailxSch $$'!DG53</f>
        <v>7944758</v>
      </c>
      <c r="DH53" s="4">
        <f t="shared" si="2"/>
        <v>156318.72287473455</v>
      </c>
      <c r="DI53" s="44">
        <f t="shared" si="3"/>
        <v>-2.0070609439537444E-2</v>
      </c>
    </row>
    <row r="54" spans="1:113" x14ac:dyDescent="0.2">
      <c r="A54" s="7">
        <v>257</v>
      </c>
      <c r="B54" t="s">
        <v>68</v>
      </c>
      <c r="C54" t="s">
        <v>351</v>
      </c>
      <c r="D54">
        <v>8</v>
      </c>
      <c r="E54" s="10">
        <v>336</v>
      </c>
      <c r="F54" s="9">
        <v>0.78</v>
      </c>
      <c r="G54">
        <v>262</v>
      </c>
      <c r="H54" s="4">
        <f>'pdf DetailxSch Pos'!H54*'pdf DetailxSch Pos'!H$124</f>
        <v>191050.75104188372</v>
      </c>
      <c r="I54" s="4">
        <f>'pdf DetailxSch Pos'!I54*'pdf DetailxSch Pos'!I$124</f>
        <v>110891.27068881014</v>
      </c>
      <c r="J54" s="4">
        <f>'pdf DetailxSch Pos'!J54*'pdf DetailxSch Pos'!J$124</f>
        <v>122331.79937332397</v>
      </c>
      <c r="K54" s="4">
        <f>'pdf DetailxSch Pos'!K54*'pdf DetailxSch Pos'!K$124</f>
        <v>0</v>
      </c>
      <c r="L54" s="4">
        <f>'pdf DetailxSch Pos'!L54*'pdf DetailxSch Pos'!L$124</f>
        <v>0</v>
      </c>
      <c r="M54" s="4">
        <f>'pdf DetailxSch Pos'!M54*'pdf DetailxSch Pos'!M$124</f>
        <v>89505.059196611037</v>
      </c>
      <c r="N54" s="4">
        <f>'pdf DetailxSch Pos'!N54*'pdf DetailxSch Pos'!N$124</f>
        <v>59866.796146808359</v>
      </c>
      <c r="O54" s="4">
        <f>'pdf DetailxSch Pos'!O54*'pdf DetailxSch Pos'!O$124</f>
        <v>0</v>
      </c>
      <c r="P54" s="4">
        <f>'pdf DetailxSch Pos'!P54*'pdf DetailxSch Pos'!P$124</f>
        <v>0</v>
      </c>
      <c r="Q54" s="4">
        <f>'pdf DetailxSch Pos'!Q54*'pdf DetailxSch Pos'!Q$124</f>
        <v>0</v>
      </c>
      <c r="R54" s="4">
        <f>'pdf DetailxSch Pos'!R54*'pdf DetailxSch Pos'!R$124</f>
        <v>0</v>
      </c>
      <c r="S54" s="4">
        <f>'pdf DetailxSch Pos'!S54*'pdf DetailxSch Pos'!S$124</f>
        <v>77625.750694703253</v>
      </c>
      <c r="T54" s="4">
        <f>'pdf DetailxSch Pos'!T54*'pdf DetailxSch Pos'!T$124</f>
        <v>60676.224767295193</v>
      </c>
      <c r="U54" s="4">
        <f>'pdf DetailxSch Pos'!U54*'pdf DetailxSch Pos'!U$124</f>
        <v>99432.634749854755</v>
      </c>
      <c r="V54" s="4">
        <f>'pdf DetailxSch Pos'!V54*'pdf DetailxSch Pos'!V$124</f>
        <v>110891.27068881014</v>
      </c>
      <c r="W54" s="4">
        <f>'pdf DetailxSch Pos'!W54*'pdf DetailxSch Pos'!W$124</f>
        <v>332673.8120664304</v>
      </c>
      <c r="X54" s="4">
        <f>'pdf DetailxSch Pos'!X54*'pdf DetailxSch Pos'!X$124</f>
        <v>166336.9060332152</v>
      </c>
      <c r="Y54" s="4">
        <f>'pdf DetailxSch Pos'!Y54*'pdf DetailxSch Pos'!Y$124</f>
        <v>110891.27068881014</v>
      </c>
      <c r="Z54" s="4">
        <f>'pdf DetailxSch Pos'!Z54*'pdf DetailxSch Pos'!Z$124</f>
        <v>221782.54137762028</v>
      </c>
      <c r="AA54" s="4">
        <f>'pdf DetailxSch Pos'!AA54*'pdf DetailxSch Pos'!AA$124</f>
        <v>221782.54137762028</v>
      </c>
      <c r="AB54" s="4">
        <f>'pdf DetailxSch Pos'!AB54*'pdf DetailxSch Pos'!AB$124</f>
        <v>167055.78847282359</v>
      </c>
      <c r="AC54" s="4">
        <f>'pdf DetailxSch Pos'!AC54*'pdf DetailxSch Pos'!AC$124</f>
        <v>100233.47308369415</v>
      </c>
      <c r="AD54" s="4">
        <f>'pdf DetailxSch Pos'!AD54*'pdf DetailxSch Pos'!AD$124</f>
        <v>1552477.7896433419</v>
      </c>
      <c r="AE54" s="4">
        <f>'pdf DetailxSch Pos'!AE54*'pdf DetailxSch Pos'!AE$124</f>
        <v>0</v>
      </c>
      <c r="AF54" s="4">
        <f>'pdf DetailxSch Pos'!AF54*'pdf DetailxSch Pos'!AF$124</f>
        <v>110891.27068881014</v>
      </c>
      <c r="AG54" s="4">
        <f>'pdf DetailxSch Pos'!AG54*'pdf DetailxSch Pos'!AG$124</f>
        <v>110891.27068881014</v>
      </c>
      <c r="AH54" s="4">
        <f>'pdf DetailxSch Pos'!AH54*'pdf DetailxSch Pos'!AH$124</f>
        <v>443565.08275524055</v>
      </c>
      <c r="AI54" s="4">
        <f>'pdf DetailxSch Pos'!AI54*'pdf DetailxSch Pos'!AI$124</f>
        <v>0</v>
      </c>
      <c r="AJ54" s="4">
        <f>'pdf DetailxSch Pos'!AJ54*'pdf DetailxSch Pos'!AJ$124</f>
        <v>0</v>
      </c>
      <c r="AK54" s="4">
        <f>'pdf DetailxSch Pos'!AK54*'pdf DetailxSch Pos'!AK$124</f>
        <v>0</v>
      </c>
      <c r="AL54" s="4">
        <f>'pdf DetailxSch Pos'!AL54*'pdf DetailxSch Pos'!AL$124</f>
        <v>0</v>
      </c>
      <c r="AM54" s="4">
        <f>'pdf DetailxSch Pos'!AM54*'pdf DetailxSch Pos'!AM$124</f>
        <v>39920.857447971648</v>
      </c>
      <c r="AN54" s="4">
        <f>'pdf DetailxSch Pos'!AN54*'pdf DetailxSch Pos'!AN$124</f>
        <v>0</v>
      </c>
      <c r="AO54" s="4">
        <f>'pdf DetailxSch Pos'!AO54*'pdf DetailxSch Pos'!AO$124</f>
        <v>0</v>
      </c>
      <c r="AP54" s="4">
        <f>'pdf DetailxSch Pos'!AP54*'pdf DetailxSch Pos'!AP$124</f>
        <v>0</v>
      </c>
      <c r="AQ54" s="4">
        <f>'pdf DetailxSch Pos'!AQ54*'pdf DetailxSch Pos'!AQ$124</f>
        <v>28640</v>
      </c>
      <c r="AR54" s="4">
        <f>'pdf DetailxSch Pos'!AR54*'pdf DetailxSch Pos'!AR$124</f>
        <v>28640</v>
      </c>
      <c r="AS54" s="4">
        <f>'pdf DetailxSch Pos'!AS54*'pdf DetailxSch Pos'!AS$124</f>
        <v>10740</v>
      </c>
      <c r="AT54" s="4">
        <f>'pdf DetailxSch Pos'!AT54*'pdf DetailxSch Pos'!AT$125</f>
        <v>0</v>
      </c>
      <c r="AU54" s="4">
        <f>'pdf DetailxSch Pos'!AU54*'pdf DetailxSch Pos'!AU$125</f>
        <v>0</v>
      </c>
      <c r="AV54" s="4">
        <f>'pdf DetailxSch Pos'!AV54*'pdf DetailxSch Pos'!AV$125</f>
        <v>147715.27093596055</v>
      </c>
      <c r="AW54" s="4">
        <f>'pdf DetailxSch Pos'!AW54*'pdf DetailxSch Pos'!AW$125</f>
        <v>2386.2068965517233</v>
      </c>
      <c r="AX54" s="4">
        <f>'pdf DetailxSch Pos'!AX54*'pdf DetailxSch Pos'!AX$125</f>
        <v>0</v>
      </c>
      <c r="AY54" s="4">
        <f>'pdf DetailxSch Pos'!AY54*'pdf DetailxSch Pos'!AY$124</f>
        <v>0</v>
      </c>
      <c r="AZ54" s="4">
        <f>'pdf DetailxSch Pos'!AZ54*'pdf DetailxSch Pos'!AZ$124</f>
        <v>0</v>
      </c>
      <c r="BA54" s="4">
        <f>'pdf DetailxSch Pos'!BA54*'pdf DetailxSch Pos'!BA$124</f>
        <v>0</v>
      </c>
      <c r="BB54" s="4">
        <f>'pdf DetailxSch Pos'!BB54*'pdf DetailxSch Pos'!BB$124</f>
        <v>0</v>
      </c>
      <c r="BC54" s="4">
        <f>'pdf DetailxSch Pos'!BC54*'pdf DetailxSch Pos'!BC$124</f>
        <v>0</v>
      </c>
      <c r="BD54" s="4">
        <f>'pdf DetailxSch Pos'!BD54*'pdf DetailxSch Pos'!BD$124</f>
        <v>0</v>
      </c>
      <c r="BE54" s="4">
        <f>'pdf DetailxSch Pos'!BE54*'pdf DetailxSch Pos'!BE$124</f>
        <v>0</v>
      </c>
      <c r="BF54" s="4">
        <f>'pdf DetailxSch Pos'!BF54*'pdf DetailxSch Pos'!BF$125</f>
        <v>0</v>
      </c>
      <c r="BG54" s="4">
        <f>'pdf DetailxSch Pos'!BG54*'pdf DetailxSch Pos'!BG$125</f>
        <v>0</v>
      </c>
      <c r="BH54" s="4">
        <f>'pdf DetailxSch Pos'!BH54*'pdf DetailxSch Pos'!BH$125</f>
        <v>0</v>
      </c>
      <c r="BI54" s="4">
        <f>'pdf DetailxSch Pos'!BI54*'pdf DetailxSch Pos'!BI$125</f>
        <v>0</v>
      </c>
      <c r="BJ54" s="4">
        <f>'pdf DetailxSch Pos'!BJ54*'pdf DetailxSch Pos'!BJ$124</f>
        <v>0</v>
      </c>
      <c r="BK54" s="4">
        <f>'pdf DetailxSch Pos'!BK54*'pdf DetailxSch Pos'!BK$124</f>
        <v>0</v>
      </c>
      <c r="BL54" s="4">
        <f>'pdf DetailxSch Pos'!BL54*'pdf DetailxSch Pos'!BL$124</f>
        <v>0</v>
      </c>
      <c r="BM54" s="4">
        <f>'pdf DetailxSch Pos'!BM54*'pdf DetailxSch Pos'!BM$124</f>
        <v>0</v>
      </c>
      <c r="BN54" s="4">
        <f>'pdf DetailxSch Pos'!BN54*'pdf DetailxSch Pos'!BN$124</f>
        <v>0</v>
      </c>
      <c r="BO54" s="4">
        <f>'pdf DetailxSch Pos'!BO54*'pdf DetailxSch Pos'!BO$124</f>
        <v>0</v>
      </c>
      <c r="BP54" s="4">
        <f>'pdf DetailxSch Pos'!BP54*'pdf DetailxSch Pos'!BP$124</f>
        <v>0</v>
      </c>
      <c r="BQ54" s="4">
        <f>'pdf DetailxSch Pos'!BQ54*'pdf DetailxSch Pos'!BQ$124</f>
        <v>0</v>
      </c>
      <c r="BR54" s="4">
        <f>'pdf DetailxSch Pos'!BR54*'pdf DetailxSch Pos'!BR$125</f>
        <v>0</v>
      </c>
      <c r="BS54" s="4">
        <f>'pdf DetailxSch Pos'!BS54*'pdf DetailxSch Pos'!BS$125</f>
        <v>0</v>
      </c>
      <c r="BT54" s="4">
        <f>'pdf DetailxSch Pos'!BT54*'pdf DetailxSch Pos'!BT$125</f>
        <v>55095.566502463036</v>
      </c>
      <c r="BU54" s="4">
        <f>'pdf DetailxSch Pos'!BU54*'pdf DetailxSch Pos'!BU$125</f>
        <v>0</v>
      </c>
      <c r="BV54" s="4">
        <f>'pdf DetailxSch Pos'!BV54*'pdf DetailxSch Pos'!BV$124</f>
        <v>0</v>
      </c>
      <c r="BW54" s="4">
        <f>'pdf DetailxSch Pos'!BW54*'pdf DetailxSch Pos'!BW$125</f>
        <v>0</v>
      </c>
      <c r="BX54" s="4">
        <f>'pdf DetailxSch Pos'!BX54*'pdf DetailxSch Pos'!BX$125</f>
        <v>10370.443349753692</v>
      </c>
      <c r="BY54" s="4">
        <f>'pdf DetailxSch Pos'!BY54*'pdf DetailxSch Pos'!BY$125</f>
        <v>1903.4482758620684</v>
      </c>
      <c r="BZ54" s="4">
        <f>'pdf DetailxSch Pos'!BZ54*'pdf DetailxSch Pos'!BZ$125</f>
        <v>1655.1724137931028</v>
      </c>
      <c r="CA54" s="4">
        <f>'pdf DetailxSch Pos'!CA54*'pdf DetailxSch Pos'!CA$125</f>
        <v>1655.1724137931028</v>
      </c>
      <c r="CB54" s="4">
        <f>'pdf DetailxSch Pos'!CB54*'pdf DetailxSch Pos'!CB$125</f>
        <v>1903.4482758620684</v>
      </c>
      <c r="CC54" s="4">
        <f>'pdf DetailxSch Pos'!CC54*'pdf DetailxSch Pos'!CC$125</f>
        <v>6620.6896551724112</v>
      </c>
      <c r="CD54" s="4">
        <f>'pdf DetailxSch Pos'!CD54*'pdf DetailxSch Pos'!CD$124</f>
        <v>0</v>
      </c>
      <c r="CE54" s="4">
        <f>'pdf DetailxSch Pos'!CE54*'pdf DetailxSch Pos'!CE$124</f>
        <v>0</v>
      </c>
      <c r="CF54" s="4">
        <f>'pdf DetailxSch Pos'!CF54*'pdf DetailxSch Pos'!CF$125</f>
        <v>0</v>
      </c>
      <c r="CG54" s="4">
        <f>'pdf DetailxSch Pos'!CG54*'pdf DetailxSch Pos'!CG$125</f>
        <v>0</v>
      </c>
      <c r="CH54" s="4">
        <f>'pdf DetailxSch Pos'!CH54*'pdf DetailxSch Pos'!CH$124</f>
        <v>0</v>
      </c>
      <c r="CI54" s="4">
        <f>'pdf DetailxSch Pos'!CI54*'pdf DetailxSch Pos'!CI$124</f>
        <v>0</v>
      </c>
      <c r="CJ54" s="4">
        <f>'pdf DetailxSch Pos'!CJ54*'pdf DetailxSch Pos'!CJ$125</f>
        <v>0</v>
      </c>
      <c r="CK54" s="4">
        <f>'pdf DetailxSch Pos'!CK54*'pdf DetailxSch Pos'!CK$125</f>
        <v>0</v>
      </c>
      <c r="CL54" s="4">
        <f>'pdf DetailxSch Pos'!CL54*'pdf DetailxSch Pos'!CL$125</f>
        <v>33103.448275862058</v>
      </c>
      <c r="CM54" s="4">
        <f>'pdf DetailxSch Pos'!CM54*'pdf DetailxSch Pos'!CM$125</f>
        <v>73054.187192118203</v>
      </c>
      <c r="CN54" s="4">
        <f>'pdf DetailxSch Pos'!CN54*'pdf DetailxSch Pos'!CN$125</f>
        <v>6916.2561576354656</v>
      </c>
      <c r="CO54" s="4">
        <f>'pdf DetailxSch Pos'!CO54*'pdf DetailxSch Pos'!CO$125</f>
        <v>0</v>
      </c>
      <c r="CP54" s="4">
        <f>'pdf DetailxSch Pos'!CP54*'pdf DetailxSch Pos'!CP$125</f>
        <v>0</v>
      </c>
      <c r="CQ54" s="4">
        <f>'pdf DetailxSch Pos'!CQ54*'pdf DetailxSch Pos'!CQ$125</f>
        <v>13654.187192118223</v>
      </c>
      <c r="CR54" s="4">
        <f>'pdf DetailxSch Pos'!CR54*'pdf DetailxSch Pos'!CR$125</f>
        <v>0</v>
      </c>
      <c r="CS54" s="4">
        <f>'pdf DetailxSch Pos'!CS54*'pdf DetailxSch Pos'!CS$124</f>
        <v>0</v>
      </c>
      <c r="CT54" s="4">
        <f>'pdf DetailxSch Pos'!CT54*'pdf DetailxSch Pos'!CT$125</f>
        <v>14359.605911330045</v>
      </c>
      <c r="CU54" s="4">
        <f>'pdf DetailxSch Pos'!CU54*'pdf DetailxSch Pos'!CU$125</f>
        <v>0</v>
      </c>
      <c r="CV54" s="4">
        <f>'pdf DetailxSch Pos'!CV54*'pdf DetailxSch Pos'!CV$125</f>
        <v>0</v>
      </c>
      <c r="CW54" s="4">
        <f>'pdf DetailxSch Pos'!CW54*'pdf DetailxSch Pos'!CW$125</f>
        <v>0</v>
      </c>
      <c r="CY54" s="4">
        <f>'pdf DetailxSch Pos'!CY54*'pdf DetailxSch Pos'!CY$125</f>
        <v>0</v>
      </c>
      <c r="CZ54" s="4">
        <f>'pdf DetailxSch Pos'!CZ54*'pdf DetailxSch Pos'!CZ$125</f>
        <v>0</v>
      </c>
      <c r="DA54" s="4">
        <f>'pdf DetailxSch Pos'!DA54*'pdf DetailxSch Pos'!DA$125</f>
        <v>0</v>
      </c>
      <c r="DB54" s="4">
        <f>'pdf DetailxSch Pos'!DB54*'pdf DetailxSch Pos'!DB$125</f>
        <v>0</v>
      </c>
      <c r="DC54" s="4">
        <f>'pdf DetailxSch Pos'!DC54*'pdf DetailxSch Pos'!DC$125</f>
        <v>0</v>
      </c>
      <c r="DD54" s="4">
        <f>'pdf DetailxSch $$'!DE54</f>
        <v>418</v>
      </c>
      <c r="DE54" s="4">
        <f t="shared" si="0"/>
        <v>4939187.2651207652</v>
      </c>
      <c r="DF54" s="4">
        <f t="shared" si="1"/>
        <v>4939605.2651207652</v>
      </c>
      <c r="DG54" s="4">
        <f>'pdf DetailxSch $$'!DG54</f>
        <v>5046142</v>
      </c>
      <c r="DH54" s="4">
        <f t="shared" si="2"/>
        <v>106536.73487923481</v>
      </c>
      <c r="DI54" s="44">
        <f t="shared" si="3"/>
        <v>-2.1567864062236996E-2</v>
      </c>
    </row>
    <row r="55" spans="1:113" x14ac:dyDescent="0.2">
      <c r="A55" s="7">
        <v>272</v>
      </c>
      <c r="B55" t="s">
        <v>69</v>
      </c>
      <c r="C55" t="s">
        <v>351</v>
      </c>
      <c r="D55">
        <v>3</v>
      </c>
      <c r="E55" s="10">
        <v>360</v>
      </c>
      <c r="F55" s="9">
        <v>1.7000000000000001E-2</v>
      </c>
      <c r="G55">
        <v>6</v>
      </c>
      <c r="H55" s="4">
        <f>'pdf DetailxSch Pos'!H55*'pdf DetailxSch Pos'!H$124</f>
        <v>191050.75104188372</v>
      </c>
      <c r="I55" s="4">
        <f>'pdf DetailxSch Pos'!I55*'pdf DetailxSch Pos'!I$124</f>
        <v>110891.27068881014</v>
      </c>
      <c r="J55" s="4">
        <f>'pdf DetailxSch Pos'!J55*'pdf DetailxSch Pos'!J$124</f>
        <v>137623.27429498945</v>
      </c>
      <c r="K55" s="4">
        <f>'pdf DetailxSch Pos'!K55*'pdf DetailxSch Pos'!K$124</f>
        <v>0</v>
      </c>
      <c r="L55" s="4">
        <f>'pdf DetailxSch Pos'!L55*'pdf DetailxSch Pos'!L$124</f>
        <v>0</v>
      </c>
      <c r="M55" s="4">
        <f>'pdf DetailxSch Pos'!M55*'pdf DetailxSch Pos'!M$124</f>
        <v>89505.059196611037</v>
      </c>
      <c r="N55" s="4">
        <f>'pdf DetailxSch Pos'!N55*'pdf DetailxSch Pos'!N$124</f>
        <v>59866.796146808359</v>
      </c>
      <c r="O55" s="4">
        <f>'pdf DetailxSch Pos'!O55*'pdf DetailxSch Pos'!O$124</f>
        <v>0</v>
      </c>
      <c r="P55" s="4">
        <f>'pdf DetailxSch Pos'!P55*'pdf DetailxSch Pos'!P$124</f>
        <v>0</v>
      </c>
      <c r="Q55" s="4">
        <f>'pdf DetailxSch Pos'!Q55*'pdf DetailxSch Pos'!Q$124</f>
        <v>0</v>
      </c>
      <c r="R55" s="4">
        <f>'pdf DetailxSch Pos'!R55*'pdf DetailxSch Pos'!R$124</f>
        <v>0</v>
      </c>
      <c r="S55" s="4">
        <f>'pdf DetailxSch Pos'!S55*'pdf DetailxSch Pos'!S$124</f>
        <v>77625.750694703253</v>
      </c>
      <c r="T55" s="4">
        <f>'pdf DetailxSch Pos'!T55*'pdf DetailxSch Pos'!T$124</f>
        <v>60676.224767295193</v>
      </c>
      <c r="U55" s="4">
        <f>'pdf DetailxSch Pos'!U55*'pdf DetailxSch Pos'!U$124</f>
        <v>99432.634749854755</v>
      </c>
      <c r="V55" s="4">
        <f>'pdf DetailxSch Pos'!V55*'pdf DetailxSch Pos'!V$124</f>
        <v>110891.27068881014</v>
      </c>
      <c r="W55" s="4">
        <f>'pdf DetailxSch Pos'!W55*'pdf DetailxSch Pos'!W$124</f>
        <v>332673.8120664304</v>
      </c>
      <c r="X55" s="4">
        <f>'pdf DetailxSch Pos'!X55*'pdf DetailxSch Pos'!X$124</f>
        <v>0</v>
      </c>
      <c r="Y55" s="4">
        <f>'pdf DetailxSch Pos'!Y55*'pdf DetailxSch Pos'!Y$124</f>
        <v>0</v>
      </c>
      <c r="Z55" s="4">
        <f>'pdf DetailxSch Pos'!Z55*'pdf DetailxSch Pos'!Z$124</f>
        <v>0</v>
      </c>
      <c r="AA55" s="4">
        <f>'pdf DetailxSch Pos'!AA55*'pdf DetailxSch Pos'!AA$124</f>
        <v>221782.54137762028</v>
      </c>
      <c r="AB55" s="4">
        <f>'pdf DetailxSch Pos'!AB55*'pdf DetailxSch Pos'!AB$124</f>
        <v>66822.315389129435</v>
      </c>
      <c r="AC55" s="4">
        <f>'pdf DetailxSch Pos'!AC55*'pdf DetailxSch Pos'!AC$124</f>
        <v>100233.47308369415</v>
      </c>
      <c r="AD55" s="4">
        <f>'pdf DetailxSch Pos'!AD55*'pdf DetailxSch Pos'!AD$124</f>
        <v>1885151.6017097724</v>
      </c>
      <c r="AE55" s="4">
        <f>'pdf DetailxSch Pos'!AE55*'pdf DetailxSch Pos'!AE$124</f>
        <v>0</v>
      </c>
      <c r="AF55" s="4">
        <f>'pdf DetailxSch Pos'!AF55*'pdf DetailxSch Pos'!AF$124</f>
        <v>110891.27068881014</v>
      </c>
      <c r="AG55" s="4">
        <f>'pdf DetailxSch Pos'!AG55*'pdf DetailxSch Pos'!AG$124</f>
        <v>110891.27068881014</v>
      </c>
      <c r="AH55" s="4">
        <f>'pdf DetailxSch Pos'!AH55*'pdf DetailxSch Pos'!AH$124</f>
        <v>332673.8120664304</v>
      </c>
      <c r="AI55" s="4">
        <f>'pdf DetailxSch Pos'!AI55*'pdf DetailxSch Pos'!AI$124</f>
        <v>0</v>
      </c>
      <c r="AJ55" s="4">
        <f>'pdf DetailxSch Pos'!AJ55*'pdf DetailxSch Pos'!AJ$124</f>
        <v>0</v>
      </c>
      <c r="AK55" s="4">
        <f>'pdf DetailxSch Pos'!AK55*'pdf DetailxSch Pos'!AK$124</f>
        <v>0</v>
      </c>
      <c r="AL55" s="4">
        <f>'pdf DetailxSch Pos'!AL55*'pdf DetailxSch Pos'!AL$124</f>
        <v>110891.27068881014</v>
      </c>
      <c r="AM55" s="4">
        <f>'pdf DetailxSch Pos'!AM55*'pdf DetailxSch Pos'!AM$124</f>
        <v>0</v>
      </c>
      <c r="AN55" s="4">
        <f>'pdf DetailxSch Pos'!AN55*'pdf DetailxSch Pos'!AN$124</f>
        <v>0</v>
      </c>
      <c r="AO55" s="4">
        <f>'pdf DetailxSch Pos'!AO55*'pdf DetailxSch Pos'!AO$124</f>
        <v>0</v>
      </c>
      <c r="AP55" s="4">
        <f>'pdf DetailxSch Pos'!AP55*'pdf DetailxSch Pos'!AP$124</f>
        <v>0</v>
      </c>
      <c r="AQ55" s="4">
        <f>'pdf DetailxSch Pos'!AQ55*'pdf DetailxSch Pos'!AQ$124</f>
        <v>0</v>
      </c>
      <c r="AR55" s="4">
        <f>'pdf DetailxSch Pos'!AR55*'pdf DetailxSch Pos'!AR$124</f>
        <v>0</v>
      </c>
      <c r="AS55" s="4">
        <f>'pdf DetailxSch Pos'!AS55*'pdf DetailxSch Pos'!AS$124</f>
        <v>0</v>
      </c>
      <c r="AT55" s="4">
        <f>'pdf DetailxSch Pos'!AT55*'pdf DetailxSch Pos'!AT$125</f>
        <v>0</v>
      </c>
      <c r="AU55" s="4">
        <f>'pdf DetailxSch Pos'!AU55*'pdf DetailxSch Pos'!AU$125</f>
        <v>0</v>
      </c>
      <c r="AV55" s="4">
        <f>'pdf DetailxSch Pos'!AV55*'pdf DetailxSch Pos'!AV$125</f>
        <v>0</v>
      </c>
      <c r="AW55" s="4">
        <f>'pdf DetailxSch Pos'!AW55*'pdf DetailxSch Pos'!AW$125</f>
        <v>0</v>
      </c>
      <c r="AX55" s="4">
        <f>'pdf DetailxSch Pos'!AX55*'pdf DetailxSch Pos'!AX$125</f>
        <v>8866.9950738916232</v>
      </c>
      <c r="AY55" s="4">
        <f>'pdf DetailxSch Pos'!AY55*'pdf DetailxSch Pos'!AY$124</f>
        <v>0</v>
      </c>
      <c r="AZ55" s="4">
        <f>'pdf DetailxSch Pos'!AZ55*'pdf DetailxSch Pos'!AZ$124</f>
        <v>0</v>
      </c>
      <c r="BA55" s="4">
        <f>'pdf DetailxSch Pos'!BA55*'pdf DetailxSch Pos'!BA$124</f>
        <v>0</v>
      </c>
      <c r="BB55" s="4">
        <f>'pdf DetailxSch Pos'!BB55*'pdf DetailxSch Pos'!BB$124</f>
        <v>0</v>
      </c>
      <c r="BC55" s="4">
        <f>'pdf DetailxSch Pos'!BC55*'pdf DetailxSch Pos'!BC$124</f>
        <v>0</v>
      </c>
      <c r="BD55" s="4">
        <f>'pdf DetailxSch Pos'!BD55*'pdf DetailxSch Pos'!BD$124</f>
        <v>0</v>
      </c>
      <c r="BE55" s="4">
        <f>'pdf DetailxSch Pos'!BE55*'pdf DetailxSch Pos'!BE$124</f>
        <v>0</v>
      </c>
      <c r="BF55" s="4">
        <f>'pdf DetailxSch Pos'!BF55*'pdf DetailxSch Pos'!BF$125</f>
        <v>0</v>
      </c>
      <c r="BG55" s="4">
        <f>'pdf DetailxSch Pos'!BG55*'pdf DetailxSch Pos'!BG$125</f>
        <v>0</v>
      </c>
      <c r="BH55" s="4">
        <f>'pdf DetailxSch Pos'!BH55*'pdf DetailxSch Pos'!BH$125</f>
        <v>0</v>
      </c>
      <c r="BI55" s="4">
        <f>'pdf DetailxSch Pos'!BI55*'pdf DetailxSch Pos'!BI$125</f>
        <v>0</v>
      </c>
      <c r="BJ55" s="4">
        <f>'pdf DetailxSch Pos'!BJ55*'pdf DetailxSch Pos'!BJ$124</f>
        <v>0</v>
      </c>
      <c r="BK55" s="4">
        <f>'pdf DetailxSch Pos'!BK55*'pdf DetailxSch Pos'!BK$124</f>
        <v>0</v>
      </c>
      <c r="BL55" s="4">
        <f>'pdf DetailxSch Pos'!BL55*'pdf DetailxSch Pos'!BL$124</f>
        <v>0</v>
      </c>
      <c r="BM55" s="4">
        <f>'pdf DetailxSch Pos'!BM55*'pdf DetailxSch Pos'!BM$124</f>
        <v>0</v>
      </c>
      <c r="BN55" s="4">
        <f>'pdf DetailxSch Pos'!BN55*'pdf DetailxSch Pos'!BN$124</f>
        <v>0</v>
      </c>
      <c r="BO55" s="4">
        <f>'pdf DetailxSch Pos'!BO55*'pdf DetailxSch Pos'!BO$124</f>
        <v>0</v>
      </c>
      <c r="BP55" s="4">
        <f>'pdf DetailxSch Pos'!BP55*'pdf DetailxSch Pos'!BP$124</f>
        <v>0</v>
      </c>
      <c r="BQ55" s="4">
        <f>'pdf DetailxSch Pos'!BQ55*'pdf DetailxSch Pos'!BQ$124</f>
        <v>0</v>
      </c>
      <c r="BR55" s="4">
        <f>'pdf DetailxSch Pos'!BR55*'pdf DetailxSch Pos'!BR$125</f>
        <v>0</v>
      </c>
      <c r="BS55" s="4">
        <f>'pdf DetailxSch Pos'!BS55*'pdf DetailxSch Pos'!BS$125</f>
        <v>0</v>
      </c>
      <c r="BT55" s="4">
        <f>'pdf DetailxSch Pos'!BT55*'pdf DetailxSch Pos'!BT$125</f>
        <v>55095.566502463036</v>
      </c>
      <c r="BU55" s="4">
        <f>'pdf DetailxSch Pos'!BU55*'pdf DetailxSch Pos'!BU$125</f>
        <v>0</v>
      </c>
      <c r="BV55" s="4">
        <f>'pdf DetailxSch Pos'!BV55*'pdf DetailxSch Pos'!BV$124</f>
        <v>0</v>
      </c>
      <c r="BW55" s="4">
        <f>'pdf DetailxSch Pos'!BW55*'pdf DetailxSch Pos'!BW$125</f>
        <v>0</v>
      </c>
      <c r="BX55" s="4">
        <f>'pdf DetailxSch Pos'!BX55*'pdf DetailxSch Pos'!BX$125</f>
        <v>0</v>
      </c>
      <c r="BY55" s="4">
        <f>'pdf DetailxSch Pos'!BY55*'pdf DetailxSch Pos'!BY$125</f>
        <v>2039.4088669950731</v>
      </c>
      <c r="BZ55" s="4">
        <f>'pdf DetailxSch Pos'!BZ55*'pdf DetailxSch Pos'!BZ$125</f>
        <v>1773.3990147783245</v>
      </c>
      <c r="CA55" s="4">
        <f>'pdf DetailxSch Pos'!CA55*'pdf DetailxSch Pos'!CA$125</f>
        <v>1773.3990147783245</v>
      </c>
      <c r="CB55" s="4">
        <f>'pdf DetailxSch Pos'!CB55*'pdf DetailxSch Pos'!CB$125</f>
        <v>2039.4088669950731</v>
      </c>
      <c r="CC55" s="4">
        <f>'pdf DetailxSch Pos'!CC55*'pdf DetailxSch Pos'!CC$125</f>
        <v>7093.596059113298</v>
      </c>
      <c r="CD55" s="4">
        <f>'pdf DetailxSch Pos'!CD55*'pdf DetailxSch Pos'!CD$124</f>
        <v>0</v>
      </c>
      <c r="CE55" s="4">
        <f>'pdf DetailxSch Pos'!CE55*'pdf DetailxSch Pos'!CE$124</f>
        <v>0</v>
      </c>
      <c r="CF55" s="4">
        <f>'pdf DetailxSch Pos'!CF55*'pdf DetailxSch Pos'!CF$125</f>
        <v>0</v>
      </c>
      <c r="CG55" s="4">
        <f>'pdf DetailxSch Pos'!CG55*'pdf DetailxSch Pos'!CG$125</f>
        <v>0</v>
      </c>
      <c r="CH55" s="4">
        <f>'pdf DetailxSch Pos'!CH55*'pdf DetailxSch Pos'!CH$124</f>
        <v>0</v>
      </c>
      <c r="CI55" s="4">
        <f>'pdf DetailxSch Pos'!CI55*'pdf DetailxSch Pos'!CI$124</f>
        <v>0</v>
      </c>
      <c r="CJ55" s="4">
        <f>'pdf DetailxSch Pos'!CJ55*'pdf DetailxSch Pos'!CJ$125</f>
        <v>0</v>
      </c>
      <c r="CK55" s="4">
        <f>'pdf DetailxSch Pos'!CK55*'pdf DetailxSch Pos'!CK$125</f>
        <v>0</v>
      </c>
      <c r="CL55" s="4">
        <f>'pdf DetailxSch Pos'!CL55*'pdf DetailxSch Pos'!CL$125</f>
        <v>35467.980295566493</v>
      </c>
      <c r="CM55" s="4">
        <f>'pdf DetailxSch Pos'!CM55*'pdf DetailxSch Pos'!CM$125</f>
        <v>68191.133004926087</v>
      </c>
      <c r="CN55" s="4">
        <f>'pdf DetailxSch Pos'!CN55*'pdf DetailxSch Pos'!CN$125</f>
        <v>4471.9211822660081</v>
      </c>
      <c r="CO55" s="4">
        <f>'pdf DetailxSch Pos'!CO55*'pdf DetailxSch Pos'!CO$125</f>
        <v>0</v>
      </c>
      <c r="CP55" s="4">
        <f>'pdf DetailxSch Pos'!CP55*'pdf DetailxSch Pos'!CP$125</f>
        <v>0</v>
      </c>
      <c r="CQ55" s="4">
        <f>'pdf DetailxSch Pos'!CQ55*'pdf DetailxSch Pos'!CQ$125</f>
        <v>0</v>
      </c>
      <c r="CR55" s="4">
        <f>'pdf DetailxSch Pos'!CR55*'pdf DetailxSch Pos'!CR$125</f>
        <v>0</v>
      </c>
      <c r="CS55" s="4">
        <f>'pdf DetailxSch Pos'!CS55*'pdf DetailxSch Pos'!CS$124</f>
        <v>0</v>
      </c>
      <c r="CT55" s="4">
        <f>'pdf DetailxSch Pos'!CT55*'pdf DetailxSch Pos'!CT$125</f>
        <v>2586.2068965517233</v>
      </c>
      <c r="CU55" s="4">
        <f>'pdf DetailxSch Pos'!CU55*'pdf DetailxSch Pos'!CU$125</f>
        <v>0</v>
      </c>
      <c r="CV55" s="4">
        <f>'pdf DetailxSch Pos'!CV55*'pdf DetailxSch Pos'!CV$125</f>
        <v>0</v>
      </c>
      <c r="CW55" s="4">
        <f>'pdf DetailxSch Pos'!CW55*'pdf DetailxSch Pos'!CW$125</f>
        <v>0</v>
      </c>
      <c r="CY55" s="4">
        <f>'pdf DetailxSch Pos'!CY55*'pdf DetailxSch Pos'!CY$125</f>
        <v>0</v>
      </c>
      <c r="CZ55" s="4">
        <f>'pdf DetailxSch Pos'!CZ55*'pdf DetailxSch Pos'!CZ$125</f>
        <v>0</v>
      </c>
      <c r="DA55" s="4">
        <f>'pdf DetailxSch Pos'!DA55*'pdf DetailxSch Pos'!DA$125</f>
        <v>0</v>
      </c>
      <c r="DB55" s="4">
        <f>'pdf DetailxSch Pos'!DB55*'pdf DetailxSch Pos'!DB$125</f>
        <v>0</v>
      </c>
      <c r="DC55" s="4">
        <f>'pdf DetailxSch Pos'!DC55*'pdf DetailxSch Pos'!DC$125</f>
        <v>0</v>
      </c>
      <c r="DD55" s="4">
        <f>'pdf DetailxSch $$'!DE55</f>
        <v>8</v>
      </c>
      <c r="DE55" s="4">
        <f t="shared" si="0"/>
        <v>4398973.414807599</v>
      </c>
      <c r="DF55" s="4">
        <f t="shared" si="1"/>
        <v>4398981.414807599</v>
      </c>
      <c r="DG55" s="4">
        <f>'pdf DetailxSch $$'!DG55</f>
        <v>4491233</v>
      </c>
      <c r="DH55" s="4">
        <f t="shared" si="2"/>
        <v>92251.585192400962</v>
      </c>
      <c r="DI55" s="44">
        <f t="shared" si="3"/>
        <v>-2.0971124106564525E-2</v>
      </c>
    </row>
    <row r="56" spans="1:113" x14ac:dyDescent="0.2">
      <c r="A56" s="7">
        <v>259</v>
      </c>
      <c r="B56" t="s">
        <v>70</v>
      </c>
      <c r="C56" t="s">
        <v>351</v>
      </c>
      <c r="D56">
        <v>7</v>
      </c>
      <c r="E56" s="10">
        <v>398</v>
      </c>
      <c r="F56" s="9">
        <v>0.72399999999999998</v>
      </c>
      <c r="G56">
        <v>288</v>
      </c>
      <c r="H56" s="4">
        <f>'pdf DetailxSch Pos'!H56*'pdf DetailxSch Pos'!H$124</f>
        <v>191050.75104188372</v>
      </c>
      <c r="I56" s="4">
        <f>'pdf DetailxSch Pos'!I56*'pdf DetailxSch Pos'!I$124</f>
        <v>110891.27068881014</v>
      </c>
      <c r="J56" s="4">
        <f>'pdf DetailxSch Pos'!J56*'pdf DetailxSch Pos'!J$124</f>
        <v>152914.74921665495</v>
      </c>
      <c r="K56" s="4">
        <f>'pdf DetailxSch Pos'!K56*'pdf DetailxSch Pos'!K$124</f>
        <v>0</v>
      </c>
      <c r="L56" s="4">
        <f>'pdf DetailxSch Pos'!L56*'pdf DetailxSch Pos'!L$124</f>
        <v>0</v>
      </c>
      <c r="M56" s="4">
        <f>'pdf DetailxSch Pos'!M56*'pdf DetailxSch Pos'!M$124</f>
        <v>89505.059196611037</v>
      </c>
      <c r="N56" s="4">
        <f>'pdf DetailxSch Pos'!N56*'pdf DetailxSch Pos'!N$124</f>
        <v>59866.796146808359</v>
      </c>
      <c r="O56" s="4">
        <f>'pdf DetailxSch Pos'!O56*'pdf DetailxSch Pos'!O$124</f>
        <v>0</v>
      </c>
      <c r="P56" s="4">
        <f>'pdf DetailxSch Pos'!P56*'pdf DetailxSch Pos'!P$124</f>
        <v>0</v>
      </c>
      <c r="Q56" s="4">
        <f>'pdf DetailxSch Pos'!Q56*'pdf DetailxSch Pos'!Q$124</f>
        <v>0</v>
      </c>
      <c r="R56" s="4">
        <f>'pdf DetailxSch Pos'!R56*'pdf DetailxSch Pos'!R$124</f>
        <v>0</v>
      </c>
      <c r="S56" s="4">
        <f>'pdf DetailxSch Pos'!S56*'pdf DetailxSch Pos'!S$124</f>
        <v>77625.750694703253</v>
      </c>
      <c r="T56" s="4">
        <f>'pdf DetailxSch Pos'!T56*'pdf DetailxSch Pos'!T$124</f>
        <v>60676.224767295193</v>
      </c>
      <c r="U56" s="4">
        <f>'pdf DetailxSch Pos'!U56*'pdf DetailxSch Pos'!U$124</f>
        <v>99432.634749854755</v>
      </c>
      <c r="V56" s="4">
        <f>'pdf DetailxSch Pos'!V56*'pdf DetailxSch Pos'!V$124</f>
        <v>110891.27068881014</v>
      </c>
      <c r="W56" s="4">
        <f>'pdf DetailxSch Pos'!W56*'pdf DetailxSch Pos'!W$124</f>
        <v>332673.8120664304</v>
      </c>
      <c r="X56" s="4">
        <f>'pdf DetailxSch Pos'!X56*'pdf DetailxSch Pos'!X$124</f>
        <v>0</v>
      </c>
      <c r="Y56" s="4">
        <f>'pdf DetailxSch Pos'!Y56*'pdf DetailxSch Pos'!Y$124</f>
        <v>221782.54137762028</v>
      </c>
      <c r="Z56" s="4">
        <f>'pdf DetailxSch Pos'!Z56*'pdf DetailxSch Pos'!Z$124</f>
        <v>110891.27068881014</v>
      </c>
      <c r="AA56" s="4">
        <f>'pdf DetailxSch Pos'!AA56*'pdf DetailxSch Pos'!AA$124</f>
        <v>221782.54137762028</v>
      </c>
      <c r="AB56" s="4">
        <f>'pdf DetailxSch Pos'!AB56*'pdf DetailxSch Pos'!AB$124</f>
        <v>167055.78847282359</v>
      </c>
      <c r="AC56" s="4">
        <f>'pdf DetailxSch Pos'!AC56*'pdf DetailxSch Pos'!AC$124</f>
        <v>66822.315389129435</v>
      </c>
      <c r="AD56" s="4">
        <f>'pdf DetailxSch Pos'!AD56*'pdf DetailxSch Pos'!AD$124</f>
        <v>1885151.6017097724</v>
      </c>
      <c r="AE56" s="4">
        <f>'pdf DetailxSch Pos'!AE56*'pdf DetailxSch Pos'!AE$124</f>
        <v>0</v>
      </c>
      <c r="AF56" s="4">
        <f>'pdf DetailxSch Pos'!AF56*'pdf DetailxSch Pos'!AF$124</f>
        <v>110891.27068881014</v>
      </c>
      <c r="AG56" s="4">
        <f>'pdf DetailxSch Pos'!AG56*'pdf DetailxSch Pos'!AG$124</f>
        <v>221782.54137762028</v>
      </c>
      <c r="AH56" s="4">
        <f>'pdf DetailxSch Pos'!AH56*'pdf DetailxSch Pos'!AH$124</f>
        <v>443565.08275524055</v>
      </c>
      <c r="AI56" s="4">
        <f>'pdf DetailxSch Pos'!AI56*'pdf DetailxSch Pos'!AI$124</f>
        <v>0</v>
      </c>
      <c r="AJ56" s="4">
        <f>'pdf DetailxSch Pos'!AJ56*'pdf DetailxSch Pos'!AJ$124</f>
        <v>0</v>
      </c>
      <c r="AK56" s="4">
        <f>'pdf DetailxSch Pos'!AK56*'pdf DetailxSch Pos'!AK$124</f>
        <v>0</v>
      </c>
      <c r="AL56" s="4">
        <f>'pdf DetailxSch Pos'!AL56*'pdf DetailxSch Pos'!AL$124</f>
        <v>0</v>
      </c>
      <c r="AM56" s="4">
        <f>'pdf DetailxSch Pos'!AM56*'pdf DetailxSch Pos'!AM$124</f>
        <v>15524.777896433421</v>
      </c>
      <c r="AN56" s="4">
        <f>'pdf DetailxSch Pos'!AN56*'pdf DetailxSch Pos'!AN$124</f>
        <v>0</v>
      </c>
      <c r="AO56" s="4">
        <f>'pdf DetailxSch Pos'!AO56*'pdf DetailxSch Pos'!AO$124</f>
        <v>0</v>
      </c>
      <c r="AP56" s="4">
        <f>'pdf DetailxSch Pos'!AP56*'pdf DetailxSch Pos'!AP$124</f>
        <v>0</v>
      </c>
      <c r="AQ56" s="4">
        <f>'pdf DetailxSch Pos'!AQ56*'pdf DetailxSch Pos'!AQ$124</f>
        <v>35800</v>
      </c>
      <c r="AR56" s="4">
        <f>'pdf DetailxSch Pos'!AR56*'pdf DetailxSch Pos'!AR$124</f>
        <v>35800</v>
      </c>
      <c r="AS56" s="4">
        <f>'pdf DetailxSch Pos'!AS56*'pdf DetailxSch Pos'!AS$124</f>
        <v>10740</v>
      </c>
      <c r="AT56" s="4">
        <f>'pdf DetailxSch Pos'!AT56*'pdf DetailxSch Pos'!AT$125</f>
        <v>0</v>
      </c>
      <c r="AU56" s="4">
        <f>'pdf DetailxSch Pos'!AU56*'pdf DetailxSch Pos'!AU$125</f>
        <v>0</v>
      </c>
      <c r="AV56" s="4">
        <f>'pdf DetailxSch Pos'!AV56*'pdf DetailxSch Pos'!AV$125</f>
        <v>174972.41379310339</v>
      </c>
      <c r="AW56" s="4">
        <f>'pdf DetailxSch Pos'!AW56*'pdf DetailxSch Pos'!AW$125</f>
        <v>2826.6009852216739</v>
      </c>
      <c r="AX56" s="4">
        <f>'pdf DetailxSch Pos'!AX56*'pdf DetailxSch Pos'!AX$125</f>
        <v>0</v>
      </c>
      <c r="AY56" s="4">
        <f>'pdf DetailxSch Pos'!AY56*'pdf DetailxSch Pos'!AY$124</f>
        <v>0</v>
      </c>
      <c r="AZ56" s="4">
        <f>'pdf DetailxSch Pos'!AZ56*'pdf DetailxSch Pos'!AZ$124</f>
        <v>0</v>
      </c>
      <c r="BA56" s="4">
        <f>'pdf DetailxSch Pos'!BA56*'pdf DetailxSch Pos'!BA$124</f>
        <v>0</v>
      </c>
      <c r="BB56" s="4">
        <f>'pdf DetailxSch Pos'!BB56*'pdf DetailxSch Pos'!BB$124</f>
        <v>0</v>
      </c>
      <c r="BC56" s="4">
        <f>'pdf DetailxSch Pos'!BC56*'pdf DetailxSch Pos'!BC$124</f>
        <v>0</v>
      </c>
      <c r="BD56" s="4">
        <f>'pdf DetailxSch Pos'!BD56*'pdf DetailxSch Pos'!BD$124</f>
        <v>0</v>
      </c>
      <c r="BE56" s="4">
        <f>'pdf DetailxSch Pos'!BE56*'pdf DetailxSch Pos'!BE$124</f>
        <v>0</v>
      </c>
      <c r="BF56" s="4">
        <f>'pdf DetailxSch Pos'!BF56*'pdf DetailxSch Pos'!BF$125</f>
        <v>0</v>
      </c>
      <c r="BG56" s="4">
        <f>'pdf DetailxSch Pos'!BG56*'pdf DetailxSch Pos'!BG$125</f>
        <v>0</v>
      </c>
      <c r="BH56" s="4">
        <f>'pdf DetailxSch Pos'!BH56*'pdf DetailxSch Pos'!BH$125</f>
        <v>0</v>
      </c>
      <c r="BI56" s="4">
        <f>'pdf DetailxSch Pos'!BI56*'pdf DetailxSch Pos'!BI$125</f>
        <v>0</v>
      </c>
      <c r="BJ56" s="4">
        <f>'pdf DetailxSch Pos'!BJ56*'pdf DetailxSch Pos'!BJ$124</f>
        <v>0</v>
      </c>
      <c r="BK56" s="4">
        <f>'pdf DetailxSch Pos'!BK56*'pdf DetailxSch Pos'!BK$124</f>
        <v>0</v>
      </c>
      <c r="BL56" s="4">
        <f>'pdf DetailxSch Pos'!BL56*'pdf DetailxSch Pos'!BL$124</f>
        <v>0</v>
      </c>
      <c r="BM56" s="4">
        <f>'pdf DetailxSch Pos'!BM56*'pdf DetailxSch Pos'!BM$124</f>
        <v>0</v>
      </c>
      <c r="BN56" s="4">
        <f>'pdf DetailxSch Pos'!BN56*'pdf DetailxSch Pos'!BN$124</f>
        <v>0</v>
      </c>
      <c r="BO56" s="4">
        <f>'pdf DetailxSch Pos'!BO56*'pdf DetailxSch Pos'!BO$124</f>
        <v>0</v>
      </c>
      <c r="BP56" s="4">
        <f>'pdf DetailxSch Pos'!BP56*'pdf DetailxSch Pos'!BP$124</f>
        <v>0</v>
      </c>
      <c r="BQ56" s="4">
        <f>'pdf DetailxSch Pos'!BQ56*'pdf DetailxSch Pos'!BQ$124</f>
        <v>0</v>
      </c>
      <c r="BR56" s="4">
        <f>'pdf DetailxSch Pos'!BR56*'pdf DetailxSch Pos'!BR$125</f>
        <v>0</v>
      </c>
      <c r="BS56" s="4">
        <f>'pdf DetailxSch Pos'!BS56*'pdf DetailxSch Pos'!BS$125</f>
        <v>0</v>
      </c>
      <c r="BT56" s="4">
        <f>'pdf DetailxSch Pos'!BT56*'pdf DetailxSch Pos'!BT$125</f>
        <v>110191.13300492607</v>
      </c>
      <c r="BU56" s="4">
        <f>'pdf DetailxSch Pos'!BU56*'pdf DetailxSch Pos'!BU$125</f>
        <v>0</v>
      </c>
      <c r="BV56" s="4">
        <f>'pdf DetailxSch Pos'!BV56*'pdf DetailxSch Pos'!BV$124</f>
        <v>0</v>
      </c>
      <c r="BW56" s="4">
        <f>'pdf DetailxSch Pos'!BW56*'pdf DetailxSch Pos'!BW$125</f>
        <v>0</v>
      </c>
      <c r="BX56" s="4">
        <f>'pdf DetailxSch Pos'!BX56*'pdf DetailxSch Pos'!BX$125</f>
        <v>5702.4630541871902</v>
      </c>
      <c r="BY56" s="4">
        <f>'pdf DetailxSch Pos'!BY56*'pdf DetailxSch Pos'!BY$125</f>
        <v>2255.1724137931028</v>
      </c>
      <c r="BZ56" s="4">
        <f>'pdf DetailxSch Pos'!BZ56*'pdf DetailxSch Pos'!BZ$125</f>
        <v>1960.5911330049255</v>
      </c>
      <c r="CA56" s="4">
        <f>'pdf DetailxSch Pos'!CA56*'pdf DetailxSch Pos'!CA$125</f>
        <v>1960.5911330049255</v>
      </c>
      <c r="CB56" s="4">
        <f>'pdf DetailxSch Pos'!CB56*'pdf DetailxSch Pos'!CB$125</f>
        <v>2255.1724137931028</v>
      </c>
      <c r="CC56" s="4">
        <f>'pdf DetailxSch Pos'!CC56*'pdf DetailxSch Pos'!CC$125</f>
        <v>7842.364532019702</v>
      </c>
      <c r="CD56" s="4">
        <f>'pdf DetailxSch Pos'!CD56*'pdf DetailxSch Pos'!CD$124</f>
        <v>0</v>
      </c>
      <c r="CE56" s="4">
        <f>'pdf DetailxSch Pos'!CE56*'pdf DetailxSch Pos'!CE$124</f>
        <v>0</v>
      </c>
      <c r="CF56" s="4">
        <f>'pdf DetailxSch Pos'!CF56*'pdf DetailxSch Pos'!CF$125</f>
        <v>0</v>
      </c>
      <c r="CG56" s="4">
        <f>'pdf DetailxSch Pos'!CG56*'pdf DetailxSch Pos'!CG$125</f>
        <v>0</v>
      </c>
      <c r="CH56" s="4">
        <f>'pdf DetailxSch Pos'!CH56*'pdf DetailxSch Pos'!CH$124</f>
        <v>0</v>
      </c>
      <c r="CI56" s="4">
        <f>'pdf DetailxSch Pos'!CI56*'pdf DetailxSch Pos'!CI$124</f>
        <v>0</v>
      </c>
      <c r="CJ56" s="4">
        <f>'pdf DetailxSch Pos'!CJ56*'pdf DetailxSch Pos'!CJ$125</f>
        <v>0</v>
      </c>
      <c r="CK56" s="4">
        <f>'pdf DetailxSch Pos'!CK56*'pdf DetailxSch Pos'!CK$125</f>
        <v>0</v>
      </c>
      <c r="CL56" s="4">
        <f>'pdf DetailxSch Pos'!CL56*'pdf DetailxSch Pos'!CL$125</f>
        <v>39211.822660098507</v>
      </c>
      <c r="CM56" s="4">
        <f>'pdf DetailxSch Pos'!CM56*'pdf DetailxSch Pos'!CM$125</f>
        <v>77014.77832512313</v>
      </c>
      <c r="CN56" s="4">
        <f>'pdf DetailxSch Pos'!CN56*'pdf DetailxSch Pos'!CN$125</f>
        <v>6053.2019704433478</v>
      </c>
      <c r="CO56" s="4">
        <f>'pdf DetailxSch Pos'!CO56*'pdf DetailxSch Pos'!CO$125</f>
        <v>0</v>
      </c>
      <c r="CP56" s="4">
        <f>'pdf DetailxSch Pos'!CP56*'pdf DetailxSch Pos'!CP$125</f>
        <v>0</v>
      </c>
      <c r="CQ56" s="4">
        <f>'pdf DetailxSch Pos'!CQ56*'pdf DetailxSch Pos'!CQ$125</f>
        <v>0</v>
      </c>
      <c r="CR56" s="4">
        <f>'pdf DetailxSch Pos'!CR56*'pdf DetailxSch Pos'!CR$125</f>
        <v>0</v>
      </c>
      <c r="CS56" s="4">
        <f>'pdf DetailxSch Pos'!CS56*'pdf DetailxSch Pos'!CS$124</f>
        <v>0</v>
      </c>
      <c r="CT56" s="4">
        <f>'pdf DetailxSch Pos'!CT56*'pdf DetailxSch Pos'!CT$125</f>
        <v>24334.97536945812</v>
      </c>
      <c r="CU56" s="4">
        <f>'pdf DetailxSch Pos'!CU56*'pdf DetailxSch Pos'!CU$125</f>
        <v>0</v>
      </c>
      <c r="CV56" s="4">
        <f>'pdf DetailxSch Pos'!CV56*'pdf DetailxSch Pos'!CV$125</f>
        <v>64340.886699507369</v>
      </c>
      <c r="CW56" s="4">
        <f>'pdf DetailxSch Pos'!CW56*'pdf DetailxSch Pos'!CW$125</f>
        <v>110905.41871921178</v>
      </c>
      <c r="CY56" s="4">
        <f>'pdf DetailxSch Pos'!CY56*'pdf DetailxSch Pos'!CY$125</f>
        <v>0</v>
      </c>
      <c r="CZ56" s="4">
        <f>'pdf DetailxSch Pos'!CZ56*'pdf DetailxSch Pos'!CZ$125</f>
        <v>0</v>
      </c>
      <c r="DA56" s="4">
        <f>'pdf DetailxSch Pos'!DA56*'pdf DetailxSch Pos'!DA$125</f>
        <v>0</v>
      </c>
      <c r="DB56" s="4">
        <f>'pdf DetailxSch Pos'!DB56*'pdf DetailxSch Pos'!DB$125</f>
        <v>0</v>
      </c>
      <c r="DC56" s="4">
        <f>'pdf DetailxSch Pos'!DC56*'pdf DetailxSch Pos'!DC$125</f>
        <v>0</v>
      </c>
      <c r="DD56" s="4">
        <f>'pdf DetailxSch $$'!DE56</f>
        <v>112165</v>
      </c>
      <c r="DE56" s="4">
        <f t="shared" si="0"/>
        <v>5464945.6371986391</v>
      </c>
      <c r="DF56" s="4">
        <f t="shared" si="1"/>
        <v>5577110.6371986391</v>
      </c>
      <c r="DG56" s="4">
        <f>'pdf DetailxSch $$'!DG56</f>
        <v>5687320</v>
      </c>
      <c r="DH56" s="4">
        <f t="shared" si="2"/>
        <v>110209.3628013609</v>
      </c>
      <c r="DI56" s="44">
        <f t="shared" si="3"/>
        <v>-1.9761014254635376E-2</v>
      </c>
    </row>
    <row r="57" spans="1:113" x14ac:dyDescent="0.2">
      <c r="A57" s="7">
        <v>344</v>
      </c>
      <c r="B57" t="s">
        <v>71</v>
      </c>
      <c r="C57" t="s">
        <v>351</v>
      </c>
      <c r="D57">
        <v>8</v>
      </c>
      <c r="E57" s="10">
        <v>270</v>
      </c>
      <c r="F57" s="9">
        <v>0.79600000000000004</v>
      </c>
      <c r="G57">
        <v>215</v>
      </c>
      <c r="H57" s="4">
        <f>'pdf DetailxSch Pos'!H57*'pdf DetailxSch Pos'!H$124</f>
        <v>191050.75104188372</v>
      </c>
      <c r="I57" s="4">
        <f>'pdf DetailxSch Pos'!I57*'pdf DetailxSch Pos'!I$124</f>
        <v>110891.27068881014</v>
      </c>
      <c r="J57" s="4">
        <f>'pdf DetailxSch Pos'!J57*'pdf DetailxSch Pos'!J$124</f>
        <v>0</v>
      </c>
      <c r="K57" s="4">
        <f>'pdf DetailxSch Pos'!K57*'pdf DetailxSch Pos'!K$124</f>
        <v>0</v>
      </c>
      <c r="L57" s="4">
        <f>'pdf DetailxSch Pos'!L57*'pdf DetailxSch Pos'!L$124</f>
        <v>0</v>
      </c>
      <c r="M57" s="4">
        <f>'pdf DetailxSch Pos'!M57*'pdf DetailxSch Pos'!M$124</f>
        <v>44752.529598305518</v>
      </c>
      <c r="N57" s="4">
        <f>'pdf DetailxSch Pos'!N57*'pdf DetailxSch Pos'!N$124</f>
        <v>59866.796146808359</v>
      </c>
      <c r="O57" s="4">
        <f>'pdf DetailxSch Pos'!O57*'pdf DetailxSch Pos'!O$124</f>
        <v>0</v>
      </c>
      <c r="P57" s="4">
        <f>'pdf DetailxSch Pos'!P57*'pdf DetailxSch Pos'!P$124</f>
        <v>0</v>
      </c>
      <c r="Q57" s="4">
        <f>'pdf DetailxSch Pos'!Q57*'pdf DetailxSch Pos'!Q$124</f>
        <v>0</v>
      </c>
      <c r="R57" s="4">
        <f>'pdf DetailxSch Pos'!R57*'pdf DetailxSch Pos'!R$124</f>
        <v>0</v>
      </c>
      <c r="S57" s="4">
        <f>'pdf DetailxSch Pos'!S57*'pdf DetailxSch Pos'!S$124</f>
        <v>77625.750694703253</v>
      </c>
      <c r="T57" s="4">
        <f>'pdf DetailxSch Pos'!T57*'pdf DetailxSch Pos'!T$124</f>
        <v>60676.224767295193</v>
      </c>
      <c r="U57" s="4">
        <f>'pdf DetailxSch Pos'!U57*'pdf DetailxSch Pos'!U$124</f>
        <v>49716.317374927377</v>
      </c>
      <c r="V57" s="4">
        <f>'pdf DetailxSch Pos'!V57*'pdf DetailxSch Pos'!V$124</f>
        <v>55445.635344405069</v>
      </c>
      <c r="W57" s="4">
        <f>'pdf DetailxSch Pos'!W57*'pdf DetailxSch Pos'!W$124</f>
        <v>332673.8120664304</v>
      </c>
      <c r="X57" s="4">
        <f>'pdf DetailxSch Pos'!X57*'pdf DetailxSch Pos'!X$124</f>
        <v>0</v>
      </c>
      <c r="Y57" s="4">
        <f>'pdf DetailxSch Pos'!Y57*'pdf DetailxSch Pos'!Y$124</f>
        <v>221782.54137762028</v>
      </c>
      <c r="Z57" s="4">
        <f>'pdf DetailxSch Pos'!Z57*'pdf DetailxSch Pos'!Z$124</f>
        <v>0</v>
      </c>
      <c r="AA57" s="4">
        <f>'pdf DetailxSch Pos'!AA57*'pdf DetailxSch Pos'!AA$124</f>
        <v>332673.8120664304</v>
      </c>
      <c r="AB57" s="4">
        <f>'pdf DetailxSch Pos'!AB57*'pdf DetailxSch Pos'!AB$124</f>
        <v>167055.78847282359</v>
      </c>
      <c r="AC57" s="4">
        <f>'pdf DetailxSch Pos'!AC57*'pdf DetailxSch Pos'!AC$124</f>
        <v>66822.315389129435</v>
      </c>
      <c r="AD57" s="4">
        <f>'pdf DetailxSch Pos'!AD57*'pdf DetailxSch Pos'!AD$124</f>
        <v>1330695.2482657216</v>
      </c>
      <c r="AE57" s="4">
        <f>'pdf DetailxSch Pos'!AE57*'pdf DetailxSch Pos'!AE$124</f>
        <v>0</v>
      </c>
      <c r="AF57" s="4">
        <f>'pdf DetailxSch Pos'!AF57*'pdf DetailxSch Pos'!AF$124</f>
        <v>110891.27068881014</v>
      </c>
      <c r="AG57" s="4">
        <f>'pdf DetailxSch Pos'!AG57*'pdf DetailxSch Pos'!AG$124</f>
        <v>110891.27068881014</v>
      </c>
      <c r="AH57" s="4">
        <f>'pdf DetailxSch Pos'!AH57*'pdf DetailxSch Pos'!AH$124</f>
        <v>665347.6241328608</v>
      </c>
      <c r="AI57" s="4">
        <f>'pdf DetailxSch Pos'!AI57*'pdf DetailxSch Pos'!AI$124</f>
        <v>200466.94616738829</v>
      </c>
      <c r="AJ57" s="4">
        <f>'pdf DetailxSch Pos'!AJ57*'pdf DetailxSch Pos'!AJ$124</f>
        <v>0</v>
      </c>
      <c r="AK57" s="4">
        <f>'pdf DetailxSch Pos'!AK57*'pdf DetailxSch Pos'!AK$124</f>
        <v>0</v>
      </c>
      <c r="AL57" s="4">
        <f>'pdf DetailxSch Pos'!AL57*'pdf DetailxSch Pos'!AL$124</f>
        <v>0</v>
      </c>
      <c r="AM57" s="4">
        <f>'pdf DetailxSch Pos'!AM57*'pdf DetailxSch Pos'!AM$124</f>
        <v>5544.5635344405073</v>
      </c>
      <c r="AN57" s="4">
        <f>'pdf DetailxSch Pos'!AN57*'pdf DetailxSch Pos'!AN$124</f>
        <v>0</v>
      </c>
      <c r="AO57" s="4">
        <f>'pdf DetailxSch Pos'!AO57*'pdf DetailxSch Pos'!AO$124</f>
        <v>0</v>
      </c>
      <c r="AP57" s="4">
        <f>'pdf DetailxSch Pos'!AP57*'pdf DetailxSch Pos'!AP$124</f>
        <v>0</v>
      </c>
      <c r="AQ57" s="4">
        <f>'pdf DetailxSch Pos'!AQ57*'pdf DetailxSch Pos'!AQ$124</f>
        <v>28640</v>
      </c>
      <c r="AR57" s="4">
        <f>'pdf DetailxSch Pos'!AR57*'pdf DetailxSch Pos'!AR$124</f>
        <v>28640</v>
      </c>
      <c r="AS57" s="4">
        <f>'pdf DetailxSch Pos'!AS57*'pdf DetailxSch Pos'!AS$124</f>
        <v>10740</v>
      </c>
      <c r="AT57" s="4">
        <f>'pdf DetailxSch Pos'!AT57*'pdf DetailxSch Pos'!AT$125</f>
        <v>0</v>
      </c>
      <c r="AU57" s="4">
        <f>'pdf DetailxSch Pos'!AU57*'pdf DetailxSch Pos'!AU$125</f>
        <v>0</v>
      </c>
      <c r="AV57" s="4">
        <f>'pdf DetailxSch Pos'!AV57*'pdf DetailxSch Pos'!AV$125</f>
        <v>118697.53694581277</v>
      </c>
      <c r="AW57" s="4">
        <f>'pdf DetailxSch Pos'!AW57*'pdf DetailxSch Pos'!AW$125</f>
        <v>1918.226600985221</v>
      </c>
      <c r="AX57" s="4">
        <f>'pdf DetailxSch Pos'!AX57*'pdf DetailxSch Pos'!AX$125</f>
        <v>0</v>
      </c>
      <c r="AY57" s="4">
        <f>'pdf DetailxSch Pos'!AY57*'pdf DetailxSch Pos'!AY$124</f>
        <v>0</v>
      </c>
      <c r="AZ57" s="4">
        <f>'pdf DetailxSch Pos'!AZ57*'pdf DetailxSch Pos'!AZ$124</f>
        <v>0</v>
      </c>
      <c r="BA57" s="4">
        <f>'pdf DetailxSch Pos'!BA57*'pdf DetailxSch Pos'!BA$124</f>
        <v>0</v>
      </c>
      <c r="BB57" s="4">
        <f>'pdf DetailxSch Pos'!BB57*'pdf DetailxSch Pos'!BB$124</f>
        <v>0</v>
      </c>
      <c r="BC57" s="4">
        <f>'pdf DetailxSch Pos'!BC57*'pdf DetailxSch Pos'!BC$124</f>
        <v>0</v>
      </c>
      <c r="BD57" s="4">
        <f>'pdf DetailxSch Pos'!BD57*'pdf DetailxSch Pos'!BD$124</f>
        <v>0</v>
      </c>
      <c r="BE57" s="4">
        <f>'pdf DetailxSch Pos'!BE57*'pdf DetailxSch Pos'!BE$124</f>
        <v>0</v>
      </c>
      <c r="BF57" s="4">
        <f>'pdf DetailxSch Pos'!BF57*'pdf DetailxSch Pos'!BF$125</f>
        <v>0</v>
      </c>
      <c r="BG57" s="4">
        <f>'pdf DetailxSch Pos'!BG57*'pdf DetailxSch Pos'!BG$125</f>
        <v>0</v>
      </c>
      <c r="BH57" s="4">
        <f>'pdf DetailxSch Pos'!BH57*'pdf DetailxSch Pos'!BH$125</f>
        <v>0</v>
      </c>
      <c r="BI57" s="4">
        <f>'pdf DetailxSch Pos'!BI57*'pdf DetailxSch Pos'!BI$125</f>
        <v>0</v>
      </c>
      <c r="BJ57" s="4">
        <f>'pdf DetailxSch Pos'!BJ57*'pdf DetailxSch Pos'!BJ$124</f>
        <v>0</v>
      </c>
      <c r="BK57" s="4">
        <f>'pdf DetailxSch Pos'!BK57*'pdf DetailxSch Pos'!BK$124</f>
        <v>0</v>
      </c>
      <c r="BL57" s="4">
        <f>'pdf DetailxSch Pos'!BL57*'pdf DetailxSch Pos'!BL$124</f>
        <v>0</v>
      </c>
      <c r="BM57" s="4">
        <f>'pdf DetailxSch Pos'!BM57*'pdf DetailxSch Pos'!BM$124</f>
        <v>0</v>
      </c>
      <c r="BN57" s="4">
        <f>'pdf DetailxSch Pos'!BN57*'pdf DetailxSch Pos'!BN$124</f>
        <v>0</v>
      </c>
      <c r="BO57" s="4">
        <f>'pdf DetailxSch Pos'!BO57*'pdf DetailxSch Pos'!BO$124</f>
        <v>0</v>
      </c>
      <c r="BP57" s="4">
        <f>'pdf DetailxSch Pos'!BP57*'pdf DetailxSch Pos'!BP$124</f>
        <v>0</v>
      </c>
      <c r="BQ57" s="4">
        <f>'pdf DetailxSch Pos'!BQ57*'pdf DetailxSch Pos'!BQ$124</f>
        <v>0</v>
      </c>
      <c r="BR57" s="4">
        <f>'pdf DetailxSch Pos'!BR57*'pdf DetailxSch Pos'!BR$125</f>
        <v>0</v>
      </c>
      <c r="BS57" s="4">
        <f>'pdf DetailxSch Pos'!BS57*'pdf DetailxSch Pos'!BS$125</f>
        <v>0</v>
      </c>
      <c r="BT57" s="4">
        <f>'pdf DetailxSch Pos'!BT57*'pdf DetailxSch Pos'!BT$125</f>
        <v>55095.566502463036</v>
      </c>
      <c r="BU57" s="4">
        <f>'pdf DetailxSch Pos'!BU57*'pdf DetailxSch Pos'!BU$125</f>
        <v>0</v>
      </c>
      <c r="BV57" s="4">
        <f>'pdf DetailxSch Pos'!BV57*'pdf DetailxSch Pos'!BV$124</f>
        <v>0</v>
      </c>
      <c r="BW57" s="4">
        <f>'pdf DetailxSch Pos'!BW57*'pdf DetailxSch Pos'!BW$125</f>
        <v>0</v>
      </c>
      <c r="BX57" s="4">
        <f>'pdf DetailxSch Pos'!BX57*'pdf DetailxSch Pos'!BX$125</f>
        <v>8509.3596059113279</v>
      </c>
      <c r="BY57" s="4">
        <f>'pdf DetailxSch Pos'!BY57*'pdf DetailxSch Pos'!BY$125</f>
        <v>1530.0492610837434</v>
      </c>
      <c r="BZ57" s="4">
        <f>'pdf DetailxSch Pos'!BZ57*'pdf DetailxSch Pos'!BZ$125</f>
        <v>1330.0492610837434</v>
      </c>
      <c r="CA57" s="4">
        <f>'pdf DetailxSch Pos'!CA57*'pdf DetailxSch Pos'!CA$125</f>
        <v>1330.0492610837434</v>
      </c>
      <c r="CB57" s="4">
        <f>'pdf DetailxSch Pos'!CB57*'pdf DetailxSch Pos'!CB$125</f>
        <v>1530.0492610837434</v>
      </c>
      <c r="CC57" s="4">
        <f>'pdf DetailxSch Pos'!CC57*'pdf DetailxSch Pos'!CC$125</f>
        <v>5320.1970443349737</v>
      </c>
      <c r="CD57" s="4">
        <f>'pdf DetailxSch Pos'!CD57*'pdf DetailxSch Pos'!CD$124</f>
        <v>0</v>
      </c>
      <c r="CE57" s="4">
        <f>'pdf DetailxSch Pos'!CE57*'pdf DetailxSch Pos'!CE$124</f>
        <v>0</v>
      </c>
      <c r="CF57" s="4">
        <f>'pdf DetailxSch Pos'!CF57*'pdf DetailxSch Pos'!CF$125</f>
        <v>0</v>
      </c>
      <c r="CG57" s="4">
        <f>'pdf DetailxSch Pos'!CG57*'pdf DetailxSch Pos'!CG$125</f>
        <v>0</v>
      </c>
      <c r="CH57" s="4">
        <f>'pdf DetailxSch Pos'!CH57*'pdf DetailxSch Pos'!CH$124</f>
        <v>0</v>
      </c>
      <c r="CI57" s="4">
        <f>'pdf DetailxSch Pos'!CI57*'pdf DetailxSch Pos'!CI$124</f>
        <v>0</v>
      </c>
      <c r="CJ57" s="4">
        <f>'pdf DetailxSch Pos'!CJ57*'pdf DetailxSch Pos'!CJ$125</f>
        <v>0</v>
      </c>
      <c r="CK57" s="4">
        <f>'pdf DetailxSch Pos'!CK57*'pdf DetailxSch Pos'!CK$125</f>
        <v>0</v>
      </c>
      <c r="CL57" s="4">
        <f>'pdf DetailxSch Pos'!CL57*'pdf DetailxSch Pos'!CL$125</f>
        <v>26600.98522167487</v>
      </c>
      <c r="CM57" s="4">
        <f>'pdf DetailxSch Pos'!CM57*'pdf DetailxSch Pos'!CM$125</f>
        <v>68378.325123152681</v>
      </c>
      <c r="CN57" s="4">
        <f>'pdf DetailxSch Pos'!CN57*'pdf DetailxSch Pos'!CN$125</f>
        <v>4382.2660098522156</v>
      </c>
      <c r="CO57" s="4">
        <f>'pdf DetailxSch Pos'!CO57*'pdf DetailxSch Pos'!CO$125</f>
        <v>0</v>
      </c>
      <c r="CP57" s="4">
        <f>'pdf DetailxSch Pos'!CP57*'pdf DetailxSch Pos'!CP$125</f>
        <v>0</v>
      </c>
      <c r="CQ57" s="4">
        <f>'pdf DetailxSch Pos'!CQ57*'pdf DetailxSch Pos'!CQ$125</f>
        <v>13654.187192118223</v>
      </c>
      <c r="CR57" s="4">
        <f>'pdf DetailxSch Pos'!CR57*'pdf DetailxSch Pos'!CR$125</f>
        <v>0</v>
      </c>
      <c r="CS57" s="4">
        <f>'pdf DetailxSch Pos'!CS57*'pdf DetailxSch Pos'!CS$124</f>
        <v>0</v>
      </c>
      <c r="CT57" s="4">
        <f>'pdf DetailxSch Pos'!CT57*'pdf DetailxSch Pos'!CT$125</f>
        <v>18571.428571428565</v>
      </c>
      <c r="CU57" s="4">
        <f>'pdf DetailxSch Pos'!CU57*'pdf DetailxSch Pos'!CU$125</f>
        <v>0</v>
      </c>
      <c r="CV57" s="4">
        <f>'pdf DetailxSch Pos'!CV57*'pdf DetailxSch Pos'!CV$125</f>
        <v>235245.32019704426</v>
      </c>
      <c r="CW57" s="4">
        <f>'pdf DetailxSch Pos'!CW57*'pdf DetailxSch Pos'!CW$125</f>
        <v>110905.41871921178</v>
      </c>
      <c r="CY57" s="4">
        <f>'pdf DetailxSch Pos'!CY57*'pdf DetailxSch Pos'!CY$125</f>
        <v>0</v>
      </c>
      <c r="CZ57" s="4">
        <f>'pdf DetailxSch Pos'!CZ57*'pdf DetailxSch Pos'!CZ$125</f>
        <v>0</v>
      </c>
      <c r="DA57" s="4">
        <f>'pdf DetailxSch Pos'!DA57*'pdf DetailxSch Pos'!DA$125</f>
        <v>0</v>
      </c>
      <c r="DB57" s="4">
        <f>'pdf DetailxSch Pos'!DB57*'pdf DetailxSch Pos'!DB$125</f>
        <v>0</v>
      </c>
      <c r="DC57" s="4">
        <f>'pdf DetailxSch Pos'!DC57*'pdf DetailxSch Pos'!DC$125</f>
        <v>0</v>
      </c>
      <c r="DD57" s="4">
        <f>'pdf DetailxSch $$'!DE57</f>
        <v>112064</v>
      </c>
      <c r="DE57" s="4">
        <f t="shared" si="0"/>
        <v>4935889.4832859272</v>
      </c>
      <c r="DF57" s="4">
        <f t="shared" si="1"/>
        <v>5047953.4832859272</v>
      </c>
      <c r="DG57" s="4">
        <f>'pdf DetailxSch $$'!DG57</f>
        <v>5171081</v>
      </c>
      <c r="DH57" s="4">
        <f t="shared" si="2"/>
        <v>123127.51671407279</v>
      </c>
      <c r="DI57" s="44">
        <f t="shared" si="3"/>
        <v>-2.4391571182609997E-2</v>
      </c>
    </row>
    <row r="58" spans="1:113" x14ac:dyDescent="0.2">
      <c r="A58" s="7">
        <v>417</v>
      </c>
      <c r="B58" t="s">
        <v>72</v>
      </c>
      <c r="C58" t="s">
        <v>355</v>
      </c>
      <c r="D58">
        <v>8</v>
      </c>
      <c r="E58" s="10">
        <v>246</v>
      </c>
      <c r="F58" s="9">
        <v>0.85</v>
      </c>
      <c r="G58">
        <v>209</v>
      </c>
      <c r="H58" s="4">
        <f>'pdf DetailxSch Pos'!H58*'pdf DetailxSch Pos'!H$124</f>
        <v>191050.75104188372</v>
      </c>
      <c r="I58" s="4">
        <f>'pdf DetailxSch Pos'!I58*'pdf DetailxSch Pos'!I$124</f>
        <v>110891.27068881014</v>
      </c>
      <c r="J58" s="4">
        <f>'pdf DetailxSch Pos'!J58*'pdf DetailxSch Pos'!J$124</f>
        <v>122331.79937332397</v>
      </c>
      <c r="K58" s="4">
        <f>'pdf DetailxSch Pos'!K58*'pdf DetailxSch Pos'!K$124</f>
        <v>110891.27068881014</v>
      </c>
      <c r="L58" s="4">
        <f>'pdf DetailxSch Pos'!L58*'pdf DetailxSch Pos'!L$124</f>
        <v>0</v>
      </c>
      <c r="M58" s="4">
        <f>'pdf DetailxSch Pos'!M58*'pdf DetailxSch Pos'!M$124</f>
        <v>44752.529598305518</v>
      </c>
      <c r="N58" s="4">
        <f>'pdf DetailxSch Pos'!N58*'pdf DetailxSch Pos'!N$124</f>
        <v>59866.796146808359</v>
      </c>
      <c r="O58" s="4">
        <f>'pdf DetailxSch Pos'!O58*'pdf DetailxSch Pos'!O$124</f>
        <v>0</v>
      </c>
      <c r="P58" s="4">
        <f>'pdf DetailxSch Pos'!P58*'pdf DetailxSch Pos'!P$124</f>
        <v>0</v>
      </c>
      <c r="Q58" s="4">
        <f>'pdf DetailxSch Pos'!Q58*'pdf DetailxSch Pos'!Q$124</f>
        <v>69924</v>
      </c>
      <c r="R58" s="4">
        <f>'pdf DetailxSch Pos'!R58*'pdf DetailxSch Pos'!R$124</f>
        <v>0</v>
      </c>
      <c r="S58" s="4">
        <f>'pdf DetailxSch Pos'!S58*'pdf DetailxSch Pos'!S$124</f>
        <v>77625.750694703253</v>
      </c>
      <c r="T58" s="4">
        <f>'pdf DetailxSch Pos'!T58*'pdf DetailxSch Pos'!T$124</f>
        <v>60676.224767295193</v>
      </c>
      <c r="U58" s="4">
        <f>'pdf DetailxSch Pos'!U58*'pdf DetailxSch Pos'!U$124</f>
        <v>149148.95212478214</v>
      </c>
      <c r="V58" s="4">
        <f>'pdf DetailxSch Pos'!V58*'pdf DetailxSch Pos'!V$124</f>
        <v>55445.635344405069</v>
      </c>
      <c r="W58" s="4">
        <f>'pdf DetailxSch Pos'!W58*'pdf DetailxSch Pos'!W$124</f>
        <v>0</v>
      </c>
      <c r="X58" s="4">
        <f>'pdf DetailxSch Pos'!X58*'pdf DetailxSch Pos'!X$124</f>
        <v>0</v>
      </c>
      <c r="Y58" s="4">
        <f>'pdf DetailxSch Pos'!Y58*'pdf DetailxSch Pos'!Y$124</f>
        <v>0</v>
      </c>
      <c r="Z58" s="4">
        <f>'pdf DetailxSch Pos'!Z58*'pdf DetailxSch Pos'!Z$124</f>
        <v>0</v>
      </c>
      <c r="AA58" s="4">
        <f>'pdf DetailxSch Pos'!AA58*'pdf DetailxSch Pos'!AA$124</f>
        <v>0</v>
      </c>
      <c r="AB58" s="4">
        <f>'pdf DetailxSch Pos'!AB58*'pdf DetailxSch Pos'!AB$124</f>
        <v>0</v>
      </c>
      <c r="AC58" s="4">
        <f>'pdf DetailxSch Pos'!AC58*'pdf DetailxSch Pos'!AC$124</f>
        <v>0</v>
      </c>
      <c r="AD58" s="4">
        <f>'pdf DetailxSch Pos'!AD58*'pdf DetailxSch Pos'!AD$124</f>
        <v>1241982.2317146736</v>
      </c>
      <c r="AE58" s="4">
        <f>'pdf DetailxSch Pos'!AE58*'pdf DetailxSch Pos'!AE$124</f>
        <v>0</v>
      </c>
      <c r="AF58" s="4">
        <f>'pdf DetailxSch Pos'!AF58*'pdf DetailxSch Pos'!AF$124</f>
        <v>110891.27068881014</v>
      </c>
      <c r="AG58" s="4">
        <f>'pdf DetailxSch Pos'!AG58*'pdf DetailxSch Pos'!AG$124</f>
        <v>221782.54137762028</v>
      </c>
      <c r="AH58" s="4">
        <f>'pdf DetailxSch Pos'!AH58*'pdf DetailxSch Pos'!AH$124</f>
        <v>1108912.7068881013</v>
      </c>
      <c r="AI58" s="4">
        <f>'pdf DetailxSch Pos'!AI58*'pdf DetailxSch Pos'!AI$124</f>
        <v>133644.63077825887</v>
      </c>
      <c r="AJ58" s="4">
        <f>'pdf DetailxSch Pos'!AJ58*'pdf DetailxSch Pos'!AJ$124</f>
        <v>48327.936512970991</v>
      </c>
      <c r="AK58" s="4">
        <f>'pdf DetailxSch Pos'!AK58*'pdf DetailxSch Pos'!AK$124</f>
        <v>0</v>
      </c>
      <c r="AL58" s="4">
        <f>'pdf DetailxSch Pos'!AL58*'pdf DetailxSch Pos'!AL$124</f>
        <v>0</v>
      </c>
      <c r="AM58" s="4">
        <f>'pdf DetailxSch Pos'!AM58*'pdf DetailxSch Pos'!AM$124</f>
        <v>9980.214361992912</v>
      </c>
      <c r="AN58" s="4">
        <f>'pdf DetailxSch Pos'!AN58*'pdf DetailxSch Pos'!AN$124</f>
        <v>0</v>
      </c>
      <c r="AO58" s="4">
        <f>'pdf DetailxSch Pos'!AO58*'pdf DetailxSch Pos'!AO$124</f>
        <v>0</v>
      </c>
      <c r="AP58" s="4">
        <f>'pdf DetailxSch Pos'!AP58*'pdf DetailxSch Pos'!AP$124</f>
        <v>0</v>
      </c>
      <c r="AQ58" s="4">
        <f>'pdf DetailxSch Pos'!AQ58*'pdf DetailxSch Pos'!AQ$124</f>
        <v>0</v>
      </c>
      <c r="AR58" s="4">
        <f>'pdf DetailxSch Pos'!AR58*'pdf DetailxSch Pos'!AR$124</f>
        <v>0</v>
      </c>
      <c r="AS58" s="4">
        <f>'pdf DetailxSch Pos'!AS58*'pdf DetailxSch Pos'!AS$124</f>
        <v>0</v>
      </c>
      <c r="AT58" s="4">
        <f>'pdf DetailxSch Pos'!AT58*'pdf DetailxSch Pos'!AT$125</f>
        <v>0</v>
      </c>
      <c r="AU58" s="4">
        <f>'pdf DetailxSch Pos'!AU58*'pdf DetailxSch Pos'!AU$125</f>
        <v>0</v>
      </c>
      <c r="AV58" s="4">
        <f>'pdf DetailxSch Pos'!AV58*'pdf DetailxSch Pos'!AV$125</f>
        <v>108148.76847290636</v>
      </c>
      <c r="AW58" s="4">
        <f>'pdf DetailxSch Pos'!AW58*'pdf DetailxSch Pos'!AW$125</f>
        <v>1747.7832512315265</v>
      </c>
      <c r="AX58" s="4">
        <f>'pdf DetailxSch Pos'!AX58*'pdf DetailxSch Pos'!AX$125</f>
        <v>0</v>
      </c>
      <c r="AY58" s="4">
        <f>'pdf DetailxSch Pos'!AY58*'pdf DetailxSch Pos'!AY$124</f>
        <v>0</v>
      </c>
      <c r="AZ58" s="4">
        <f>'pdf DetailxSch Pos'!AZ58*'pdf DetailxSch Pos'!AZ$124</f>
        <v>110891.27068881014</v>
      </c>
      <c r="BA58" s="4">
        <f>'pdf DetailxSch Pos'!BA58*'pdf DetailxSch Pos'!BA$124</f>
        <v>152914.74921665495</v>
      </c>
      <c r="BB58" s="4">
        <f>'pdf DetailxSch Pos'!BB58*'pdf DetailxSch Pos'!BB$124</f>
        <v>0</v>
      </c>
      <c r="BC58" s="4">
        <f>'pdf DetailxSch Pos'!BC58*'pdf DetailxSch Pos'!BC$124</f>
        <v>0</v>
      </c>
      <c r="BD58" s="4">
        <f>'pdf DetailxSch Pos'!BD58*'pdf DetailxSch Pos'!BD$124</f>
        <v>0</v>
      </c>
      <c r="BE58" s="4">
        <f>'pdf DetailxSch Pos'!BE58*'pdf DetailxSch Pos'!BE$124</f>
        <v>0</v>
      </c>
      <c r="BF58" s="4">
        <f>'pdf DetailxSch Pos'!BF58*'pdf DetailxSch Pos'!BF$125</f>
        <v>0</v>
      </c>
      <c r="BG58" s="4">
        <f>'pdf DetailxSch Pos'!BG58*'pdf DetailxSch Pos'!BG$125</f>
        <v>0</v>
      </c>
      <c r="BH58" s="4">
        <f>'pdf DetailxSch Pos'!BH58*'pdf DetailxSch Pos'!BH$125</f>
        <v>0</v>
      </c>
      <c r="BI58" s="4">
        <f>'pdf DetailxSch Pos'!BI58*'pdf DetailxSch Pos'!BI$125</f>
        <v>0</v>
      </c>
      <c r="BJ58" s="4">
        <f>'pdf DetailxSch Pos'!BJ58*'pdf DetailxSch Pos'!BJ$124</f>
        <v>0</v>
      </c>
      <c r="BK58" s="4">
        <f>'pdf DetailxSch Pos'!BK58*'pdf DetailxSch Pos'!BK$124</f>
        <v>0</v>
      </c>
      <c r="BL58" s="4">
        <f>'pdf DetailxSch Pos'!BL58*'pdf DetailxSch Pos'!BL$124</f>
        <v>0</v>
      </c>
      <c r="BM58" s="4">
        <f>'pdf DetailxSch Pos'!BM58*'pdf DetailxSch Pos'!BM$124</f>
        <v>0</v>
      </c>
      <c r="BN58" s="4">
        <f>'pdf DetailxSch Pos'!BN58*'pdf DetailxSch Pos'!BN$124</f>
        <v>0</v>
      </c>
      <c r="BO58" s="4">
        <f>'pdf DetailxSch Pos'!BO58*'pdf DetailxSch Pos'!BO$124</f>
        <v>0</v>
      </c>
      <c r="BP58" s="4">
        <f>'pdf DetailxSch Pos'!BP58*'pdf DetailxSch Pos'!BP$124</f>
        <v>221782.54137762028</v>
      </c>
      <c r="BQ58" s="4">
        <f>'pdf DetailxSch Pos'!BQ58*'pdf DetailxSch Pos'!BQ$124</f>
        <v>0</v>
      </c>
      <c r="BR58" s="4">
        <f>'pdf DetailxSch Pos'!BR58*'pdf DetailxSch Pos'!BR$125</f>
        <v>22660.098522167482</v>
      </c>
      <c r="BS58" s="4">
        <f>'pdf DetailxSch Pos'!BS58*'pdf DetailxSch Pos'!BS$125</f>
        <v>0</v>
      </c>
      <c r="BT58" s="4">
        <f>'pdf DetailxSch Pos'!BT58*'pdf DetailxSch Pos'!BT$125</f>
        <v>240439.40886699499</v>
      </c>
      <c r="BU58" s="4">
        <f>'pdf DetailxSch Pos'!BU58*'pdf DetailxSch Pos'!BU$125</f>
        <v>98522.167487684696</v>
      </c>
      <c r="BV58" s="4">
        <f>'pdf DetailxSch Pos'!BV58*'pdf DetailxSch Pos'!BV$124</f>
        <v>0</v>
      </c>
      <c r="BW58" s="4">
        <f>'pdf DetailxSch Pos'!BW58*'pdf DetailxSch Pos'!BW$125</f>
        <v>73891.625615763522</v>
      </c>
      <c r="BX58" s="4">
        <f>'pdf DetailxSch Pos'!BX58*'pdf DetailxSch Pos'!BX$125</f>
        <v>8265.0246305418696</v>
      </c>
      <c r="BY58" s="4">
        <f>'pdf DetailxSch Pos'!BY58*'pdf DetailxSch Pos'!BY$125</f>
        <v>2229.5566502463048</v>
      </c>
      <c r="BZ58" s="4">
        <f>'pdf DetailxSch Pos'!BZ58*'pdf DetailxSch Pos'!BZ$125</f>
        <v>2423.6453201970435</v>
      </c>
      <c r="CA58" s="4">
        <f>'pdf DetailxSch Pos'!CA58*'pdf DetailxSch Pos'!CA$125</f>
        <v>2423.6453201970435</v>
      </c>
      <c r="CB58" s="4">
        <f>'pdf DetailxSch Pos'!CB58*'pdf DetailxSch Pos'!CB$125</f>
        <v>2787.1921182266001</v>
      </c>
      <c r="CC58" s="4">
        <f>'pdf DetailxSch Pos'!CC58*'pdf DetailxSch Pos'!CC$125</f>
        <v>4847.2906403940869</v>
      </c>
      <c r="CD58" s="4">
        <f>'pdf DetailxSch Pos'!CD58*'pdf DetailxSch Pos'!CD$124</f>
        <v>0</v>
      </c>
      <c r="CE58" s="4">
        <f>'pdf DetailxSch Pos'!CE58*'pdf DetailxSch Pos'!CE$124</f>
        <v>0</v>
      </c>
      <c r="CF58" s="4">
        <f>'pdf DetailxSch Pos'!CF58*'pdf DetailxSch Pos'!CF$125</f>
        <v>0</v>
      </c>
      <c r="CG58" s="4">
        <f>'pdf DetailxSch Pos'!CG58*'pdf DetailxSch Pos'!CG$125</f>
        <v>0</v>
      </c>
      <c r="CH58" s="4">
        <f>'pdf DetailxSch Pos'!CH58*'pdf DetailxSch Pos'!CH$124</f>
        <v>0</v>
      </c>
      <c r="CI58" s="4">
        <f>'pdf DetailxSch Pos'!CI58*'pdf DetailxSch Pos'!CI$124</f>
        <v>0</v>
      </c>
      <c r="CJ58" s="4">
        <f>'pdf DetailxSch Pos'!CJ58*'pdf DetailxSch Pos'!CJ$125</f>
        <v>0</v>
      </c>
      <c r="CK58" s="4">
        <f>'pdf DetailxSch Pos'!CK58*'pdf DetailxSch Pos'!CK$125</f>
        <v>0</v>
      </c>
      <c r="CL58" s="4">
        <f>'pdf DetailxSch Pos'!CL58*'pdf DetailxSch Pos'!CL$125</f>
        <v>24236.453201970435</v>
      </c>
      <c r="CM58" s="4">
        <f>'pdf DetailxSch Pos'!CM58*'pdf DetailxSch Pos'!CM$125</f>
        <v>73100.49261083742</v>
      </c>
      <c r="CN58" s="4">
        <f>'pdf DetailxSch Pos'!CN58*'pdf DetailxSch Pos'!CN$125</f>
        <v>5530.0492610837418</v>
      </c>
      <c r="CO58" s="4">
        <f>'pdf DetailxSch Pos'!CO58*'pdf DetailxSch Pos'!CO$125</f>
        <v>0</v>
      </c>
      <c r="CP58" s="4">
        <f>'pdf DetailxSch Pos'!CP58*'pdf DetailxSch Pos'!CP$125</f>
        <v>0</v>
      </c>
      <c r="CQ58" s="4">
        <f>'pdf DetailxSch Pos'!CQ58*'pdf DetailxSch Pos'!CQ$125</f>
        <v>0</v>
      </c>
      <c r="CR58" s="4">
        <f>'pdf DetailxSch Pos'!CR58*'pdf DetailxSch Pos'!CR$125</f>
        <v>0</v>
      </c>
      <c r="CS58" s="4">
        <f>'pdf DetailxSch Pos'!CS58*'pdf DetailxSch Pos'!CS$124</f>
        <v>0</v>
      </c>
      <c r="CT58" s="4">
        <f>'pdf DetailxSch Pos'!CT58*'pdf DetailxSch Pos'!CT$125</f>
        <v>48029.55665024629</v>
      </c>
      <c r="CU58" s="4">
        <f>'pdf DetailxSch Pos'!CU58*'pdf DetailxSch Pos'!CU$125</f>
        <v>0</v>
      </c>
      <c r="CV58" s="4">
        <f>'pdf DetailxSch Pos'!CV58*'pdf DetailxSch Pos'!CV$125</f>
        <v>0</v>
      </c>
      <c r="CW58" s="4">
        <f>'pdf DetailxSch Pos'!CW58*'pdf DetailxSch Pos'!CW$125</f>
        <v>110905.41871921178</v>
      </c>
      <c r="CY58" s="4">
        <f>'pdf DetailxSch Pos'!CY58*'pdf DetailxSch Pos'!CY$125</f>
        <v>0</v>
      </c>
      <c r="CZ58" s="4">
        <f>'pdf DetailxSch Pos'!CZ58*'pdf DetailxSch Pos'!CZ$125</f>
        <v>0</v>
      </c>
      <c r="DA58" s="4">
        <f>'pdf DetailxSch Pos'!DA58*'pdf DetailxSch Pos'!DA$125</f>
        <v>0</v>
      </c>
      <c r="DB58" s="4">
        <f>'pdf DetailxSch Pos'!DB58*'pdf DetailxSch Pos'!DB$125</f>
        <v>0</v>
      </c>
      <c r="DC58" s="4">
        <f>'pdf DetailxSch Pos'!DC58*'pdf DetailxSch Pos'!DC$125</f>
        <v>0</v>
      </c>
      <c r="DD58" s="4">
        <f>'pdf DetailxSch $$'!DE58</f>
        <v>117678</v>
      </c>
      <c r="DE58" s="4">
        <f t="shared" si="0"/>
        <v>5243903.2514145393</v>
      </c>
      <c r="DF58" s="4">
        <f t="shared" si="1"/>
        <v>5361581.2514145393</v>
      </c>
      <c r="DG58" s="4">
        <f>'pdf DetailxSch $$'!DG58</f>
        <v>5468733</v>
      </c>
      <c r="DH58" s="4">
        <f t="shared" si="2"/>
        <v>107151.74858546071</v>
      </c>
      <c r="DI58" s="44">
        <f t="shared" si="3"/>
        <v>-1.998510207360767E-2</v>
      </c>
    </row>
    <row r="59" spans="1:113" x14ac:dyDescent="0.2">
      <c r="A59" s="7">
        <v>261</v>
      </c>
      <c r="B59" t="s">
        <v>73</v>
      </c>
      <c r="C59" t="s">
        <v>351</v>
      </c>
      <c r="D59">
        <v>4</v>
      </c>
      <c r="E59" s="10">
        <v>942</v>
      </c>
      <c r="F59" s="9">
        <v>0.04</v>
      </c>
      <c r="G59">
        <v>38</v>
      </c>
      <c r="H59" s="4">
        <f>'pdf DetailxSch Pos'!H59*'pdf DetailxSch Pos'!H$124</f>
        <v>191050.75104188372</v>
      </c>
      <c r="I59" s="4">
        <f>'pdf DetailxSch Pos'!I59*'pdf DetailxSch Pos'!I$124</f>
        <v>110891.27068881014</v>
      </c>
      <c r="J59" s="4">
        <f>'pdf DetailxSch Pos'!J59*'pdf DetailxSch Pos'!J$124</f>
        <v>382286.87304163736</v>
      </c>
      <c r="K59" s="4">
        <f>'pdf DetailxSch Pos'!K59*'pdf DetailxSch Pos'!K$124</f>
        <v>0</v>
      </c>
      <c r="L59" s="4">
        <f>'pdf DetailxSch Pos'!L59*'pdf DetailxSch Pos'!L$124</f>
        <v>0</v>
      </c>
      <c r="M59" s="4">
        <f>'pdf DetailxSch Pos'!M59*'pdf DetailxSch Pos'!M$124</f>
        <v>89505.059196611037</v>
      </c>
      <c r="N59" s="4">
        <f>'pdf DetailxSch Pos'!N59*'pdf DetailxSch Pos'!N$124</f>
        <v>59866.796146808359</v>
      </c>
      <c r="O59" s="4">
        <f>'pdf DetailxSch Pos'!O59*'pdf DetailxSch Pos'!O$124</f>
        <v>112077.98469574918</v>
      </c>
      <c r="P59" s="4">
        <f>'pdf DetailxSch Pos'!P59*'pdf DetailxSch Pos'!P$124</f>
        <v>0</v>
      </c>
      <c r="Q59" s="4">
        <f>'pdf DetailxSch Pos'!Q59*'pdf DetailxSch Pos'!Q$124</f>
        <v>0</v>
      </c>
      <c r="R59" s="4">
        <f>'pdf DetailxSch Pos'!R59*'pdf DetailxSch Pos'!R$124</f>
        <v>0</v>
      </c>
      <c r="S59" s="4">
        <f>'pdf DetailxSch Pos'!S59*'pdf DetailxSch Pos'!S$124</f>
        <v>77625.750694703253</v>
      </c>
      <c r="T59" s="4">
        <f>'pdf DetailxSch Pos'!T59*'pdf DetailxSch Pos'!T$124</f>
        <v>60676.224767295193</v>
      </c>
      <c r="U59" s="4">
        <f>'pdf DetailxSch Pos'!U59*'pdf DetailxSch Pos'!U$124</f>
        <v>198865.26949970951</v>
      </c>
      <c r="V59" s="4">
        <f>'pdf DetailxSch Pos'!V59*'pdf DetailxSch Pos'!V$124</f>
        <v>110891.27068881014</v>
      </c>
      <c r="W59" s="4">
        <f>'pdf DetailxSch Pos'!W59*'pdf DetailxSch Pos'!W$124</f>
        <v>609901.98878845572</v>
      </c>
      <c r="X59" s="4">
        <f>'pdf DetailxSch Pos'!X59*'pdf DetailxSch Pos'!X$124</f>
        <v>221782.54137762028</v>
      </c>
      <c r="Y59" s="4">
        <f>'pdf DetailxSch Pos'!Y59*'pdf DetailxSch Pos'!Y$124</f>
        <v>0</v>
      </c>
      <c r="Z59" s="4">
        <f>'pdf DetailxSch Pos'!Z59*'pdf DetailxSch Pos'!Z$124</f>
        <v>0</v>
      </c>
      <c r="AA59" s="4">
        <f>'pdf DetailxSch Pos'!AA59*'pdf DetailxSch Pos'!AA$124</f>
        <v>221782.54137762028</v>
      </c>
      <c r="AB59" s="4">
        <f>'pdf DetailxSch Pos'!AB59*'pdf DetailxSch Pos'!AB$124</f>
        <v>66822.315389129435</v>
      </c>
      <c r="AC59" s="4">
        <f>'pdf DetailxSch Pos'!AC59*'pdf DetailxSch Pos'!AC$124</f>
        <v>200466.94616738829</v>
      </c>
      <c r="AD59" s="4">
        <f>'pdf DetailxSch Pos'!AD59*'pdf DetailxSch Pos'!AD$124</f>
        <v>4324759.5568635957</v>
      </c>
      <c r="AE59" s="4">
        <f>'pdf DetailxSch Pos'!AE59*'pdf DetailxSch Pos'!AE$124</f>
        <v>0</v>
      </c>
      <c r="AF59" s="4">
        <f>'pdf DetailxSch Pos'!AF59*'pdf DetailxSch Pos'!AF$124</f>
        <v>221782.54137762028</v>
      </c>
      <c r="AG59" s="4">
        <f>'pdf DetailxSch Pos'!AG59*'pdf DetailxSch Pos'!AG$124</f>
        <v>221782.54137762028</v>
      </c>
      <c r="AH59" s="4">
        <f>'pdf DetailxSch Pos'!AH59*'pdf DetailxSch Pos'!AH$124</f>
        <v>1108912.7068881013</v>
      </c>
      <c r="AI59" s="4">
        <f>'pdf DetailxSch Pos'!AI59*'pdf DetailxSch Pos'!AI$124</f>
        <v>167055.78847282359</v>
      </c>
      <c r="AJ59" s="4">
        <f>'pdf DetailxSch Pos'!AJ59*'pdf DetailxSch Pos'!AJ$124</f>
        <v>0</v>
      </c>
      <c r="AK59" s="4">
        <f>'pdf DetailxSch Pos'!AK59*'pdf DetailxSch Pos'!AK$124</f>
        <v>0</v>
      </c>
      <c r="AL59" s="4">
        <f>'pdf DetailxSch Pos'!AL59*'pdf DetailxSch Pos'!AL$124</f>
        <v>332673.8120664304</v>
      </c>
      <c r="AM59" s="4">
        <f>'pdf DetailxSch Pos'!AM59*'pdf DetailxSch Pos'!AM$124</f>
        <v>0</v>
      </c>
      <c r="AN59" s="4">
        <f>'pdf DetailxSch Pos'!AN59*'pdf DetailxSch Pos'!AN$124</f>
        <v>0</v>
      </c>
      <c r="AO59" s="4">
        <f>'pdf DetailxSch Pos'!AO59*'pdf DetailxSch Pos'!AO$124</f>
        <v>0</v>
      </c>
      <c r="AP59" s="4">
        <f>'pdf DetailxSch Pos'!AP59*'pdf DetailxSch Pos'!AP$124</f>
        <v>0</v>
      </c>
      <c r="AQ59" s="4">
        <f>'pdf DetailxSch Pos'!AQ59*'pdf DetailxSch Pos'!AQ$124</f>
        <v>0</v>
      </c>
      <c r="AR59" s="4">
        <f>'pdf DetailxSch Pos'!AR59*'pdf DetailxSch Pos'!AR$124</f>
        <v>0</v>
      </c>
      <c r="AS59" s="4">
        <f>'pdf DetailxSch Pos'!AS59*'pdf DetailxSch Pos'!AS$124</f>
        <v>0</v>
      </c>
      <c r="AT59" s="4">
        <f>'pdf DetailxSch Pos'!AT59*'pdf DetailxSch Pos'!AT$125</f>
        <v>0</v>
      </c>
      <c r="AU59" s="4">
        <f>'pdf DetailxSch Pos'!AU59*'pdf DetailxSch Pos'!AU$125</f>
        <v>0</v>
      </c>
      <c r="AV59" s="4">
        <f>'pdf DetailxSch Pos'!AV59*'pdf DetailxSch Pos'!AV$125</f>
        <v>0</v>
      </c>
      <c r="AW59" s="4">
        <f>'pdf DetailxSch Pos'!AW59*'pdf DetailxSch Pos'!AW$125</f>
        <v>0</v>
      </c>
      <c r="AX59" s="4">
        <f>'pdf DetailxSch Pos'!AX59*'pdf DetailxSch Pos'!AX$125</f>
        <v>24187.192118226594</v>
      </c>
      <c r="AY59" s="4">
        <f>'pdf DetailxSch Pos'!AY59*'pdf DetailxSch Pos'!AY$124</f>
        <v>0</v>
      </c>
      <c r="AZ59" s="4">
        <f>'pdf DetailxSch Pos'!AZ59*'pdf DetailxSch Pos'!AZ$124</f>
        <v>0</v>
      </c>
      <c r="BA59" s="4">
        <f>'pdf DetailxSch Pos'!BA59*'pdf DetailxSch Pos'!BA$124</f>
        <v>0</v>
      </c>
      <c r="BB59" s="4">
        <f>'pdf DetailxSch Pos'!BB59*'pdf DetailxSch Pos'!BB$124</f>
        <v>0</v>
      </c>
      <c r="BC59" s="4">
        <f>'pdf DetailxSch Pos'!BC59*'pdf DetailxSch Pos'!BC$124</f>
        <v>0</v>
      </c>
      <c r="BD59" s="4">
        <f>'pdf DetailxSch Pos'!BD59*'pdf DetailxSch Pos'!BD$124</f>
        <v>0</v>
      </c>
      <c r="BE59" s="4">
        <f>'pdf DetailxSch Pos'!BE59*'pdf DetailxSch Pos'!BE$124</f>
        <v>0</v>
      </c>
      <c r="BF59" s="4">
        <f>'pdf DetailxSch Pos'!BF59*'pdf DetailxSch Pos'!BF$125</f>
        <v>0</v>
      </c>
      <c r="BG59" s="4">
        <f>'pdf DetailxSch Pos'!BG59*'pdf DetailxSch Pos'!BG$125</f>
        <v>0</v>
      </c>
      <c r="BH59" s="4">
        <f>'pdf DetailxSch Pos'!BH59*'pdf DetailxSch Pos'!BH$125</f>
        <v>0</v>
      </c>
      <c r="BI59" s="4">
        <f>'pdf DetailxSch Pos'!BI59*'pdf DetailxSch Pos'!BI$125</f>
        <v>0</v>
      </c>
      <c r="BJ59" s="4">
        <f>'pdf DetailxSch Pos'!BJ59*'pdf DetailxSch Pos'!BJ$124</f>
        <v>0</v>
      </c>
      <c r="BK59" s="4">
        <f>'pdf DetailxSch Pos'!BK59*'pdf DetailxSch Pos'!BK$124</f>
        <v>0</v>
      </c>
      <c r="BL59" s="4">
        <f>'pdf DetailxSch Pos'!BL59*'pdf DetailxSch Pos'!BL$124</f>
        <v>0</v>
      </c>
      <c r="BM59" s="4">
        <f>'pdf DetailxSch Pos'!BM59*'pdf DetailxSch Pos'!BM$124</f>
        <v>0</v>
      </c>
      <c r="BN59" s="4">
        <f>'pdf DetailxSch Pos'!BN59*'pdf DetailxSch Pos'!BN$124</f>
        <v>0</v>
      </c>
      <c r="BO59" s="4">
        <f>'pdf DetailxSch Pos'!BO59*'pdf DetailxSch Pos'!BO$124</f>
        <v>0</v>
      </c>
      <c r="BP59" s="4">
        <f>'pdf DetailxSch Pos'!BP59*'pdf DetailxSch Pos'!BP$124</f>
        <v>0</v>
      </c>
      <c r="BQ59" s="4">
        <f>'pdf DetailxSch Pos'!BQ59*'pdf DetailxSch Pos'!BQ$124</f>
        <v>0</v>
      </c>
      <c r="BR59" s="4">
        <f>'pdf DetailxSch Pos'!BR59*'pdf DetailxSch Pos'!BR$125</f>
        <v>0</v>
      </c>
      <c r="BS59" s="4">
        <f>'pdf DetailxSch Pos'!BS59*'pdf DetailxSch Pos'!BS$125</f>
        <v>0</v>
      </c>
      <c r="BT59" s="4">
        <f>'pdf DetailxSch Pos'!BT59*'pdf DetailxSch Pos'!BT$125</f>
        <v>110191.13300492607</v>
      </c>
      <c r="BU59" s="4">
        <f>'pdf DetailxSch Pos'!BU59*'pdf DetailxSch Pos'!BU$125</f>
        <v>0</v>
      </c>
      <c r="BV59" s="4">
        <f>'pdf DetailxSch Pos'!BV59*'pdf DetailxSch Pos'!BV$124</f>
        <v>0</v>
      </c>
      <c r="BW59" s="4">
        <f>'pdf DetailxSch Pos'!BW59*'pdf DetailxSch Pos'!BW$125</f>
        <v>0</v>
      </c>
      <c r="BX59" s="4">
        <f>'pdf DetailxSch Pos'!BX59*'pdf DetailxSch Pos'!BX$125</f>
        <v>0</v>
      </c>
      <c r="BY59" s="4">
        <f>'pdf DetailxSch Pos'!BY59*'pdf DetailxSch Pos'!BY$125</f>
        <v>5563.5467980295552</v>
      </c>
      <c r="BZ59" s="4">
        <f>'pdf DetailxSch Pos'!BZ59*'pdf DetailxSch Pos'!BZ$125</f>
        <v>4837.4384236453188</v>
      </c>
      <c r="CA59" s="4">
        <f>'pdf DetailxSch Pos'!CA59*'pdf DetailxSch Pos'!CA$125</f>
        <v>4837.4384236453188</v>
      </c>
      <c r="CB59" s="4">
        <f>'pdf DetailxSch Pos'!CB59*'pdf DetailxSch Pos'!CB$125</f>
        <v>5563.5467980295552</v>
      </c>
      <c r="CC59" s="4">
        <f>'pdf DetailxSch Pos'!CC59*'pdf DetailxSch Pos'!CC$125</f>
        <v>19349.753694581275</v>
      </c>
      <c r="CD59" s="4">
        <f>'pdf DetailxSch Pos'!CD59*'pdf DetailxSch Pos'!CD$124</f>
        <v>0</v>
      </c>
      <c r="CE59" s="4">
        <f>'pdf DetailxSch Pos'!CE59*'pdf DetailxSch Pos'!CE$124</f>
        <v>0</v>
      </c>
      <c r="CF59" s="4">
        <f>'pdf DetailxSch Pos'!CF59*'pdf DetailxSch Pos'!CF$125</f>
        <v>0</v>
      </c>
      <c r="CG59" s="4">
        <f>'pdf DetailxSch Pos'!CG59*'pdf DetailxSch Pos'!CG$125</f>
        <v>0</v>
      </c>
      <c r="CH59" s="4">
        <f>'pdf DetailxSch Pos'!CH59*'pdf DetailxSch Pos'!CH$124</f>
        <v>0</v>
      </c>
      <c r="CI59" s="4">
        <f>'pdf DetailxSch Pos'!CI59*'pdf DetailxSch Pos'!CI$124</f>
        <v>0</v>
      </c>
      <c r="CJ59" s="4">
        <f>'pdf DetailxSch Pos'!CJ59*'pdf DetailxSch Pos'!CJ$125</f>
        <v>0</v>
      </c>
      <c r="CK59" s="4">
        <f>'pdf DetailxSch Pos'!CK59*'pdf DetailxSch Pos'!CK$125</f>
        <v>0</v>
      </c>
      <c r="CL59" s="4">
        <f>'pdf DetailxSch Pos'!CL59*'pdf DetailxSch Pos'!CL$125</f>
        <v>96748.768472906377</v>
      </c>
      <c r="CM59" s="4">
        <f>'pdf DetailxSch Pos'!CM59*'pdf DetailxSch Pos'!CM$125</f>
        <v>155228.57142857139</v>
      </c>
      <c r="CN59" s="4">
        <f>'pdf DetailxSch Pos'!CN59*'pdf DetailxSch Pos'!CN$125</f>
        <v>9246.3054187192083</v>
      </c>
      <c r="CO59" s="4">
        <f>'pdf DetailxSch Pos'!CO59*'pdf DetailxSch Pos'!CO$125</f>
        <v>113722.1674876847</v>
      </c>
      <c r="CP59" s="4">
        <f>'pdf DetailxSch Pos'!CP59*'pdf DetailxSch Pos'!CP$125</f>
        <v>0</v>
      </c>
      <c r="CQ59" s="4">
        <f>'pdf DetailxSch Pos'!CQ59*'pdf DetailxSch Pos'!CQ$125</f>
        <v>0</v>
      </c>
      <c r="CR59" s="4">
        <f>'pdf DetailxSch Pos'!CR59*'pdf DetailxSch Pos'!CR$125</f>
        <v>0</v>
      </c>
      <c r="CS59" s="4">
        <f>'pdf DetailxSch Pos'!CS59*'pdf DetailxSch Pos'!CS$124</f>
        <v>0</v>
      </c>
      <c r="CT59" s="4">
        <f>'pdf DetailxSch Pos'!CT59*'pdf DetailxSch Pos'!CT$125</f>
        <v>4310.3448275862056</v>
      </c>
      <c r="CU59" s="4">
        <f>'pdf DetailxSch Pos'!CU59*'pdf DetailxSch Pos'!CU$125</f>
        <v>0</v>
      </c>
      <c r="CV59" s="4">
        <f>'pdf DetailxSch Pos'!CV59*'pdf DetailxSch Pos'!CV$125</f>
        <v>372318.2266009851</v>
      </c>
      <c r="CW59" s="4">
        <f>'pdf DetailxSch Pos'!CW59*'pdf DetailxSch Pos'!CW$125</f>
        <v>110905.41871921178</v>
      </c>
      <c r="CY59" s="4">
        <f>'pdf DetailxSch Pos'!CY59*'pdf DetailxSch Pos'!CY$125</f>
        <v>0</v>
      </c>
      <c r="CZ59" s="4">
        <f>'pdf DetailxSch Pos'!CZ59*'pdf DetailxSch Pos'!CZ$125</f>
        <v>0</v>
      </c>
      <c r="DA59" s="4">
        <f>'pdf DetailxSch Pos'!DA59*'pdf DetailxSch Pos'!DA$125</f>
        <v>0</v>
      </c>
      <c r="DB59" s="4">
        <f>'pdf DetailxSch Pos'!DB59*'pdf DetailxSch Pos'!DB$125</f>
        <v>0</v>
      </c>
      <c r="DC59" s="4">
        <f>'pdf DetailxSch Pos'!DC59*'pdf DetailxSch Pos'!DC$125</f>
        <v>0</v>
      </c>
      <c r="DD59" s="4">
        <f>'pdf DetailxSch $$'!DE59</f>
        <v>77740</v>
      </c>
      <c r="DE59" s="4">
        <f t="shared" si="0"/>
        <v>10128470.382825172</v>
      </c>
      <c r="DF59" s="4">
        <f t="shared" si="1"/>
        <v>10206210.382825172</v>
      </c>
      <c r="DG59" s="4">
        <f>'pdf DetailxSch $$'!DG59</f>
        <v>10428767</v>
      </c>
      <c r="DH59" s="4">
        <f t="shared" si="2"/>
        <v>222556.61717482843</v>
      </c>
      <c r="DI59" s="44">
        <f t="shared" si="3"/>
        <v>-2.1805999369691881E-2</v>
      </c>
    </row>
    <row r="60" spans="1:113" x14ac:dyDescent="0.2">
      <c r="A60" s="7">
        <v>262</v>
      </c>
      <c r="B60" t="s">
        <v>74</v>
      </c>
      <c r="C60" t="s">
        <v>351</v>
      </c>
      <c r="D60">
        <v>5</v>
      </c>
      <c r="E60" s="10">
        <v>358</v>
      </c>
      <c r="F60" s="9">
        <v>0.503</v>
      </c>
      <c r="G60">
        <v>180</v>
      </c>
      <c r="H60" s="4">
        <f>'pdf DetailxSch Pos'!H60*'pdf DetailxSch Pos'!H$124</f>
        <v>191050.75104188372</v>
      </c>
      <c r="I60" s="4">
        <f>'pdf DetailxSch Pos'!I60*'pdf DetailxSch Pos'!I$124</f>
        <v>110891.27068881014</v>
      </c>
      <c r="J60" s="4">
        <f>'pdf DetailxSch Pos'!J60*'pdf DetailxSch Pos'!J$124</f>
        <v>137623.27429498945</v>
      </c>
      <c r="K60" s="4">
        <f>'pdf DetailxSch Pos'!K60*'pdf DetailxSch Pos'!K$124</f>
        <v>0</v>
      </c>
      <c r="L60" s="4">
        <f>'pdf DetailxSch Pos'!L60*'pdf DetailxSch Pos'!L$124</f>
        <v>0</v>
      </c>
      <c r="M60" s="4">
        <f>'pdf DetailxSch Pos'!M60*'pdf DetailxSch Pos'!M$124</f>
        <v>89505.059196611037</v>
      </c>
      <c r="N60" s="4">
        <f>'pdf DetailxSch Pos'!N60*'pdf DetailxSch Pos'!N$124</f>
        <v>59866.796146808359</v>
      </c>
      <c r="O60" s="4">
        <f>'pdf DetailxSch Pos'!O60*'pdf DetailxSch Pos'!O$124</f>
        <v>0</v>
      </c>
      <c r="P60" s="4">
        <f>'pdf DetailxSch Pos'!P60*'pdf DetailxSch Pos'!P$124</f>
        <v>0</v>
      </c>
      <c r="Q60" s="4">
        <f>'pdf DetailxSch Pos'!Q60*'pdf DetailxSch Pos'!Q$124</f>
        <v>0</v>
      </c>
      <c r="R60" s="4">
        <f>'pdf DetailxSch Pos'!R60*'pdf DetailxSch Pos'!R$124</f>
        <v>0</v>
      </c>
      <c r="S60" s="4">
        <f>'pdf DetailxSch Pos'!S60*'pdf DetailxSch Pos'!S$124</f>
        <v>77625.750694703253</v>
      </c>
      <c r="T60" s="4">
        <f>'pdf DetailxSch Pos'!T60*'pdf DetailxSch Pos'!T$124</f>
        <v>60676.224767295193</v>
      </c>
      <c r="U60" s="4">
        <f>'pdf DetailxSch Pos'!U60*'pdf DetailxSch Pos'!U$124</f>
        <v>149148.95212478214</v>
      </c>
      <c r="V60" s="4">
        <f>'pdf DetailxSch Pos'!V60*'pdf DetailxSch Pos'!V$124</f>
        <v>110891.27068881014</v>
      </c>
      <c r="W60" s="4">
        <f>'pdf DetailxSch Pos'!W60*'pdf DetailxSch Pos'!W$124</f>
        <v>332673.8120664304</v>
      </c>
      <c r="X60" s="4">
        <f>'pdf DetailxSch Pos'!X60*'pdf DetailxSch Pos'!X$124</f>
        <v>0</v>
      </c>
      <c r="Y60" s="4">
        <f>'pdf DetailxSch Pos'!Y60*'pdf DetailxSch Pos'!Y$124</f>
        <v>110891.27068881014</v>
      </c>
      <c r="Z60" s="4">
        <f>'pdf DetailxSch Pos'!Z60*'pdf DetailxSch Pos'!Z$124</f>
        <v>332673.8120664304</v>
      </c>
      <c r="AA60" s="4">
        <f>'pdf DetailxSch Pos'!AA60*'pdf DetailxSch Pos'!AA$124</f>
        <v>110891.27068881014</v>
      </c>
      <c r="AB60" s="4">
        <f>'pdf DetailxSch Pos'!AB60*'pdf DetailxSch Pos'!AB$124</f>
        <v>167055.78847282359</v>
      </c>
      <c r="AC60" s="4">
        <f>'pdf DetailxSch Pos'!AC60*'pdf DetailxSch Pos'!AC$124</f>
        <v>100233.47308369415</v>
      </c>
      <c r="AD60" s="4">
        <f>'pdf DetailxSch Pos'!AD60*'pdf DetailxSch Pos'!AD$124</f>
        <v>1663369.0603321521</v>
      </c>
      <c r="AE60" s="4">
        <f>'pdf DetailxSch Pos'!AE60*'pdf DetailxSch Pos'!AE$124</f>
        <v>0</v>
      </c>
      <c r="AF60" s="4">
        <f>'pdf DetailxSch Pos'!AF60*'pdf DetailxSch Pos'!AF$124</f>
        <v>110891.27068881014</v>
      </c>
      <c r="AG60" s="4">
        <f>'pdf DetailxSch Pos'!AG60*'pdf DetailxSch Pos'!AG$124</f>
        <v>221782.54137762028</v>
      </c>
      <c r="AH60" s="4">
        <f>'pdf DetailxSch Pos'!AH60*'pdf DetailxSch Pos'!AH$124</f>
        <v>665347.6241328608</v>
      </c>
      <c r="AI60" s="4">
        <f>'pdf DetailxSch Pos'!AI60*'pdf DetailxSch Pos'!AI$124</f>
        <v>200466.94616738829</v>
      </c>
      <c r="AJ60" s="4">
        <f>'pdf DetailxSch Pos'!AJ60*'pdf DetailxSch Pos'!AJ$124</f>
        <v>0</v>
      </c>
      <c r="AK60" s="4">
        <f>'pdf DetailxSch Pos'!AK60*'pdf DetailxSch Pos'!AK$124</f>
        <v>0</v>
      </c>
      <c r="AL60" s="4">
        <f>'pdf DetailxSch Pos'!AL60*'pdf DetailxSch Pos'!AL$124</f>
        <v>110891.27068881014</v>
      </c>
      <c r="AM60" s="4">
        <f>'pdf DetailxSch Pos'!AM60*'pdf DetailxSch Pos'!AM$124</f>
        <v>0</v>
      </c>
      <c r="AN60" s="4">
        <f>'pdf DetailxSch Pos'!AN60*'pdf DetailxSch Pos'!AN$124</f>
        <v>0</v>
      </c>
      <c r="AO60" s="4">
        <f>'pdf DetailxSch Pos'!AO60*'pdf DetailxSch Pos'!AO$124</f>
        <v>0</v>
      </c>
      <c r="AP60" s="4">
        <f>'pdf DetailxSch Pos'!AP60*'pdf DetailxSch Pos'!AP$124</f>
        <v>0</v>
      </c>
      <c r="AQ60" s="4">
        <f>'pdf DetailxSch Pos'!AQ60*'pdf DetailxSch Pos'!AQ$124</f>
        <v>42960</v>
      </c>
      <c r="AR60" s="4">
        <f>'pdf DetailxSch Pos'!AR60*'pdf DetailxSch Pos'!AR$124</f>
        <v>42960</v>
      </c>
      <c r="AS60" s="4">
        <f>'pdf DetailxSch Pos'!AS60*'pdf DetailxSch Pos'!AS$124</f>
        <v>0</v>
      </c>
      <c r="AT60" s="4">
        <f>'pdf DetailxSch Pos'!AT60*'pdf DetailxSch Pos'!AT$125</f>
        <v>0</v>
      </c>
      <c r="AU60" s="4">
        <f>'pdf DetailxSch Pos'!AU60*'pdf DetailxSch Pos'!AU$125</f>
        <v>0</v>
      </c>
      <c r="AV60" s="4">
        <f>'pdf DetailxSch Pos'!AV60*'pdf DetailxSch Pos'!AV$125</f>
        <v>157389.16256157632</v>
      </c>
      <c r="AW60" s="4">
        <f>'pdf DetailxSch Pos'!AW60*'pdf DetailxSch Pos'!AW$125</f>
        <v>2542.8571428571422</v>
      </c>
      <c r="AX60" s="4">
        <f>'pdf DetailxSch Pos'!AX60*'pdf DetailxSch Pos'!AX$125</f>
        <v>0</v>
      </c>
      <c r="AY60" s="4">
        <f>'pdf DetailxSch Pos'!AY60*'pdf DetailxSch Pos'!AY$124</f>
        <v>0</v>
      </c>
      <c r="AZ60" s="4">
        <f>'pdf DetailxSch Pos'!AZ60*'pdf DetailxSch Pos'!AZ$124</f>
        <v>0</v>
      </c>
      <c r="BA60" s="4">
        <f>'pdf DetailxSch Pos'!BA60*'pdf DetailxSch Pos'!BA$124</f>
        <v>0</v>
      </c>
      <c r="BB60" s="4">
        <f>'pdf DetailxSch Pos'!BB60*'pdf DetailxSch Pos'!BB$124</f>
        <v>0</v>
      </c>
      <c r="BC60" s="4">
        <f>'pdf DetailxSch Pos'!BC60*'pdf DetailxSch Pos'!BC$124</f>
        <v>0</v>
      </c>
      <c r="BD60" s="4">
        <f>'pdf DetailxSch Pos'!BD60*'pdf DetailxSch Pos'!BD$124</f>
        <v>0</v>
      </c>
      <c r="BE60" s="4">
        <f>'pdf DetailxSch Pos'!BE60*'pdf DetailxSch Pos'!BE$124</f>
        <v>0</v>
      </c>
      <c r="BF60" s="4">
        <f>'pdf DetailxSch Pos'!BF60*'pdf DetailxSch Pos'!BF$125</f>
        <v>0</v>
      </c>
      <c r="BG60" s="4">
        <f>'pdf DetailxSch Pos'!BG60*'pdf DetailxSch Pos'!BG$125</f>
        <v>0</v>
      </c>
      <c r="BH60" s="4">
        <f>'pdf DetailxSch Pos'!BH60*'pdf DetailxSch Pos'!BH$125</f>
        <v>0</v>
      </c>
      <c r="BI60" s="4">
        <f>'pdf DetailxSch Pos'!BI60*'pdf DetailxSch Pos'!BI$125</f>
        <v>0</v>
      </c>
      <c r="BJ60" s="4">
        <f>'pdf DetailxSch Pos'!BJ60*'pdf DetailxSch Pos'!BJ$124</f>
        <v>0</v>
      </c>
      <c r="BK60" s="4">
        <f>'pdf DetailxSch Pos'!BK60*'pdf DetailxSch Pos'!BK$124</f>
        <v>0</v>
      </c>
      <c r="BL60" s="4">
        <f>'pdf DetailxSch Pos'!BL60*'pdf DetailxSch Pos'!BL$124</f>
        <v>0</v>
      </c>
      <c r="BM60" s="4">
        <f>'pdf DetailxSch Pos'!BM60*'pdf DetailxSch Pos'!BM$124</f>
        <v>0</v>
      </c>
      <c r="BN60" s="4">
        <f>'pdf DetailxSch Pos'!BN60*'pdf DetailxSch Pos'!BN$124</f>
        <v>0</v>
      </c>
      <c r="BO60" s="4">
        <f>'pdf DetailxSch Pos'!BO60*'pdf DetailxSch Pos'!BO$124</f>
        <v>0</v>
      </c>
      <c r="BP60" s="4">
        <f>'pdf DetailxSch Pos'!BP60*'pdf DetailxSch Pos'!BP$124</f>
        <v>0</v>
      </c>
      <c r="BQ60" s="4">
        <f>'pdf DetailxSch Pos'!BQ60*'pdf DetailxSch Pos'!BQ$124</f>
        <v>0</v>
      </c>
      <c r="BR60" s="4">
        <f>'pdf DetailxSch Pos'!BR60*'pdf DetailxSch Pos'!BR$125</f>
        <v>0</v>
      </c>
      <c r="BS60" s="4">
        <f>'pdf DetailxSch Pos'!BS60*'pdf DetailxSch Pos'!BS$125</f>
        <v>0</v>
      </c>
      <c r="BT60" s="4">
        <f>'pdf DetailxSch Pos'!BT60*'pdf DetailxSch Pos'!BT$125</f>
        <v>55095.566502463036</v>
      </c>
      <c r="BU60" s="4">
        <f>'pdf DetailxSch Pos'!BU60*'pdf DetailxSch Pos'!BU$125</f>
        <v>0</v>
      </c>
      <c r="BV60" s="4">
        <f>'pdf DetailxSch Pos'!BV60*'pdf DetailxSch Pos'!BV$124</f>
        <v>0</v>
      </c>
      <c r="BW60" s="4">
        <f>'pdf DetailxSch Pos'!BW60*'pdf DetailxSch Pos'!BW$125</f>
        <v>0</v>
      </c>
      <c r="BX60" s="4">
        <f>'pdf DetailxSch Pos'!BX60*'pdf DetailxSch Pos'!BX$125</f>
        <v>3548.7684729064026</v>
      </c>
      <c r="BY60" s="4">
        <f>'pdf DetailxSch Pos'!BY60*'pdf DetailxSch Pos'!BY$125</f>
        <v>2028.571428571428</v>
      </c>
      <c r="BZ60" s="4">
        <f>'pdf DetailxSch Pos'!BZ60*'pdf DetailxSch Pos'!BZ$125</f>
        <v>1763.5467980295562</v>
      </c>
      <c r="CA60" s="4">
        <f>'pdf DetailxSch Pos'!CA60*'pdf DetailxSch Pos'!CA$125</f>
        <v>1763.5467980295562</v>
      </c>
      <c r="CB60" s="4">
        <f>'pdf DetailxSch Pos'!CB60*'pdf DetailxSch Pos'!CB$125</f>
        <v>2028.571428571428</v>
      </c>
      <c r="CC60" s="4">
        <f>'pdf DetailxSch Pos'!CC60*'pdf DetailxSch Pos'!CC$125</f>
        <v>7054.1871921182246</v>
      </c>
      <c r="CD60" s="4">
        <f>'pdf DetailxSch Pos'!CD60*'pdf DetailxSch Pos'!CD$124</f>
        <v>0</v>
      </c>
      <c r="CE60" s="4">
        <f>'pdf DetailxSch Pos'!CE60*'pdf DetailxSch Pos'!CE$124</f>
        <v>0</v>
      </c>
      <c r="CF60" s="4">
        <f>'pdf DetailxSch Pos'!CF60*'pdf DetailxSch Pos'!CF$125</f>
        <v>0</v>
      </c>
      <c r="CG60" s="4">
        <f>'pdf DetailxSch Pos'!CG60*'pdf DetailxSch Pos'!CG$125</f>
        <v>0</v>
      </c>
      <c r="CH60" s="4">
        <f>'pdf DetailxSch Pos'!CH60*'pdf DetailxSch Pos'!CH$124</f>
        <v>0</v>
      </c>
      <c r="CI60" s="4">
        <f>'pdf DetailxSch Pos'!CI60*'pdf DetailxSch Pos'!CI$124</f>
        <v>0</v>
      </c>
      <c r="CJ60" s="4">
        <f>'pdf DetailxSch Pos'!CJ60*'pdf DetailxSch Pos'!CJ$125</f>
        <v>0</v>
      </c>
      <c r="CK60" s="4">
        <f>'pdf DetailxSch Pos'!CK60*'pdf DetailxSch Pos'!CK$125</f>
        <v>0</v>
      </c>
      <c r="CL60" s="4">
        <f>'pdf DetailxSch Pos'!CL60*'pdf DetailxSch Pos'!CL$125</f>
        <v>35270.935960591123</v>
      </c>
      <c r="CM60" s="4">
        <f>'pdf DetailxSch Pos'!CM60*'pdf DetailxSch Pos'!CM$125</f>
        <v>83272.906403940855</v>
      </c>
      <c r="CN60" s="4">
        <f>'pdf DetailxSch Pos'!CN60*'pdf DetailxSch Pos'!CN$125</f>
        <v>5996.0591133004909</v>
      </c>
      <c r="CO60" s="4">
        <f>'pdf DetailxSch Pos'!CO60*'pdf DetailxSch Pos'!CO$125</f>
        <v>0</v>
      </c>
      <c r="CP60" s="4">
        <f>'pdf DetailxSch Pos'!CP60*'pdf DetailxSch Pos'!CP$125</f>
        <v>0</v>
      </c>
      <c r="CQ60" s="4">
        <f>'pdf DetailxSch Pos'!CQ60*'pdf DetailxSch Pos'!CQ$125</f>
        <v>0</v>
      </c>
      <c r="CR60" s="4">
        <f>'pdf DetailxSch Pos'!CR60*'pdf DetailxSch Pos'!CR$125</f>
        <v>0</v>
      </c>
      <c r="CS60" s="4">
        <f>'pdf DetailxSch Pos'!CS60*'pdf DetailxSch Pos'!CS$124</f>
        <v>0</v>
      </c>
      <c r="CT60" s="4">
        <f>'pdf DetailxSch Pos'!CT60*'pdf DetailxSch Pos'!CT$125</f>
        <v>13546.798029556647</v>
      </c>
      <c r="CU60" s="4">
        <f>'pdf DetailxSch Pos'!CU60*'pdf DetailxSch Pos'!CU$125</f>
        <v>0</v>
      </c>
      <c r="CV60" s="4">
        <f>'pdf DetailxSch Pos'!CV60*'pdf DetailxSch Pos'!CV$125</f>
        <v>0</v>
      </c>
      <c r="CW60" s="4">
        <f>'pdf DetailxSch Pos'!CW60*'pdf DetailxSch Pos'!CW$125</f>
        <v>0</v>
      </c>
      <c r="CY60" s="4">
        <f>'pdf DetailxSch Pos'!CY60*'pdf DetailxSch Pos'!CY$125</f>
        <v>0</v>
      </c>
      <c r="CZ60" s="4">
        <f>'pdf DetailxSch Pos'!CZ60*'pdf DetailxSch Pos'!CZ$125</f>
        <v>0</v>
      </c>
      <c r="DA60" s="4">
        <f>'pdf DetailxSch Pos'!DA60*'pdf DetailxSch Pos'!DA$125</f>
        <v>0</v>
      </c>
      <c r="DB60" s="4">
        <f>'pdf DetailxSch Pos'!DB60*'pdf DetailxSch Pos'!DB$125</f>
        <v>0</v>
      </c>
      <c r="DC60" s="4">
        <f>'pdf DetailxSch Pos'!DC60*'pdf DetailxSch Pos'!DC$125</f>
        <v>0</v>
      </c>
      <c r="DD60" s="4">
        <f>'pdf DetailxSch $$'!DE60</f>
        <v>9</v>
      </c>
      <c r="DE60" s="4">
        <f t="shared" si="0"/>
        <v>5571668.9679318462</v>
      </c>
      <c r="DF60" s="4">
        <f t="shared" si="1"/>
        <v>5571677.9679318462</v>
      </c>
      <c r="DG60" s="4">
        <f>'pdf DetailxSch $$'!DG60</f>
        <v>5708297</v>
      </c>
      <c r="DH60" s="4">
        <f t="shared" si="2"/>
        <v>136619.03206815384</v>
      </c>
      <c r="DI60" s="44">
        <f t="shared" si="3"/>
        <v>-2.4520267117818642E-2</v>
      </c>
    </row>
    <row r="61" spans="1:113" x14ac:dyDescent="0.2">
      <c r="A61" s="7">
        <v>370</v>
      </c>
      <c r="B61" t="s">
        <v>75</v>
      </c>
      <c r="C61" t="s">
        <v>351</v>
      </c>
      <c r="D61">
        <v>5</v>
      </c>
      <c r="E61" s="10">
        <v>317</v>
      </c>
      <c r="F61" s="9">
        <v>0.53300000000000003</v>
      </c>
      <c r="G61">
        <v>169</v>
      </c>
      <c r="H61" s="4">
        <f>'pdf DetailxSch Pos'!H61*'pdf DetailxSch Pos'!H$124</f>
        <v>191050.75104188372</v>
      </c>
      <c r="I61" s="4">
        <f>'pdf DetailxSch Pos'!I61*'pdf DetailxSch Pos'!I$124</f>
        <v>110891.27068881014</v>
      </c>
      <c r="J61" s="4">
        <f>'pdf DetailxSch Pos'!J61*'pdf DetailxSch Pos'!J$124</f>
        <v>122331.79937332397</v>
      </c>
      <c r="K61" s="4">
        <f>'pdf DetailxSch Pos'!K61*'pdf DetailxSch Pos'!K$124</f>
        <v>0</v>
      </c>
      <c r="L61" s="4">
        <f>'pdf DetailxSch Pos'!L61*'pdf DetailxSch Pos'!L$124</f>
        <v>0</v>
      </c>
      <c r="M61" s="4">
        <f>'pdf DetailxSch Pos'!M61*'pdf DetailxSch Pos'!M$124</f>
        <v>89505.059196611037</v>
      </c>
      <c r="N61" s="4">
        <f>'pdf DetailxSch Pos'!N61*'pdf DetailxSch Pos'!N$124</f>
        <v>59866.796146808359</v>
      </c>
      <c r="O61" s="4">
        <f>'pdf DetailxSch Pos'!O61*'pdf DetailxSch Pos'!O$124</f>
        <v>0</v>
      </c>
      <c r="P61" s="4">
        <f>'pdf DetailxSch Pos'!P61*'pdf DetailxSch Pos'!P$124</f>
        <v>0</v>
      </c>
      <c r="Q61" s="4">
        <f>'pdf DetailxSch Pos'!Q61*'pdf DetailxSch Pos'!Q$124</f>
        <v>0</v>
      </c>
      <c r="R61" s="4">
        <f>'pdf DetailxSch Pos'!R61*'pdf DetailxSch Pos'!R$124</f>
        <v>0</v>
      </c>
      <c r="S61" s="4">
        <f>'pdf DetailxSch Pos'!S61*'pdf DetailxSch Pos'!S$124</f>
        <v>77625.750694703253</v>
      </c>
      <c r="T61" s="4">
        <f>'pdf DetailxSch Pos'!T61*'pdf DetailxSch Pos'!T$124</f>
        <v>60676.224767295193</v>
      </c>
      <c r="U61" s="4">
        <f>'pdf DetailxSch Pos'!U61*'pdf DetailxSch Pos'!U$124</f>
        <v>99432.634749854755</v>
      </c>
      <c r="V61" s="4">
        <f>'pdf DetailxSch Pos'!V61*'pdf DetailxSch Pos'!V$124</f>
        <v>110891.27068881014</v>
      </c>
      <c r="W61" s="4">
        <f>'pdf DetailxSch Pos'!W61*'pdf DetailxSch Pos'!W$124</f>
        <v>332673.8120664304</v>
      </c>
      <c r="X61" s="4">
        <f>'pdf DetailxSch Pos'!X61*'pdf DetailxSch Pos'!X$124</f>
        <v>0</v>
      </c>
      <c r="Y61" s="4">
        <f>'pdf DetailxSch Pos'!Y61*'pdf DetailxSch Pos'!Y$124</f>
        <v>221782.54137762028</v>
      </c>
      <c r="Z61" s="4">
        <f>'pdf DetailxSch Pos'!Z61*'pdf DetailxSch Pos'!Z$124</f>
        <v>110891.27068881014</v>
      </c>
      <c r="AA61" s="4">
        <f>'pdf DetailxSch Pos'!AA61*'pdf DetailxSch Pos'!AA$124</f>
        <v>332673.8120664304</v>
      </c>
      <c r="AB61" s="4">
        <f>'pdf DetailxSch Pos'!AB61*'pdf DetailxSch Pos'!AB$124</f>
        <v>200466.94616738829</v>
      </c>
      <c r="AC61" s="4">
        <f>'pdf DetailxSch Pos'!AC61*'pdf DetailxSch Pos'!AC$124</f>
        <v>66822.315389129435</v>
      </c>
      <c r="AD61" s="4">
        <f>'pdf DetailxSch Pos'!AD61*'pdf DetailxSch Pos'!AD$124</f>
        <v>1108912.7068881013</v>
      </c>
      <c r="AE61" s="4">
        <f>'pdf DetailxSch Pos'!AE61*'pdf DetailxSch Pos'!AE$124</f>
        <v>0</v>
      </c>
      <c r="AF61" s="4">
        <f>'pdf DetailxSch Pos'!AF61*'pdf DetailxSch Pos'!AF$124</f>
        <v>110891.27068881014</v>
      </c>
      <c r="AG61" s="4">
        <f>'pdf DetailxSch Pos'!AG61*'pdf DetailxSch Pos'!AG$124</f>
        <v>443565.08275524055</v>
      </c>
      <c r="AH61" s="4">
        <f>'pdf DetailxSch Pos'!AH61*'pdf DetailxSch Pos'!AH$124</f>
        <v>998021.43619929126</v>
      </c>
      <c r="AI61" s="4">
        <f>'pdf DetailxSch Pos'!AI61*'pdf DetailxSch Pos'!AI$124</f>
        <v>267289.26155651774</v>
      </c>
      <c r="AJ61" s="4">
        <f>'pdf DetailxSch Pos'!AJ61*'pdf DetailxSch Pos'!AJ$124</f>
        <v>96655.873025941983</v>
      </c>
      <c r="AK61" s="4">
        <f>'pdf DetailxSch Pos'!AK61*'pdf DetailxSch Pos'!AK$124</f>
        <v>0</v>
      </c>
      <c r="AL61" s="4">
        <f>'pdf DetailxSch Pos'!AL61*'pdf DetailxSch Pos'!AL$124</f>
        <v>221782.54137762028</v>
      </c>
      <c r="AM61" s="4">
        <f>'pdf DetailxSch Pos'!AM61*'pdf DetailxSch Pos'!AM$124</f>
        <v>0</v>
      </c>
      <c r="AN61" s="4">
        <f>'pdf DetailxSch Pos'!AN61*'pdf DetailxSch Pos'!AN$124</f>
        <v>0</v>
      </c>
      <c r="AO61" s="4">
        <f>'pdf DetailxSch Pos'!AO61*'pdf DetailxSch Pos'!AO$124</f>
        <v>0</v>
      </c>
      <c r="AP61" s="4">
        <f>'pdf DetailxSch Pos'!AP61*'pdf DetailxSch Pos'!AP$124</f>
        <v>0</v>
      </c>
      <c r="AQ61" s="4">
        <f>'pdf DetailxSch Pos'!AQ61*'pdf DetailxSch Pos'!AQ$124</f>
        <v>28640</v>
      </c>
      <c r="AR61" s="4">
        <f>'pdf DetailxSch Pos'!AR61*'pdf DetailxSch Pos'!AR$124</f>
        <v>28640</v>
      </c>
      <c r="AS61" s="4">
        <f>'pdf DetailxSch Pos'!AS61*'pdf DetailxSch Pos'!AS$124</f>
        <v>10740</v>
      </c>
      <c r="AT61" s="4">
        <f>'pdf DetailxSch Pos'!AT61*'pdf DetailxSch Pos'!AT$125</f>
        <v>0</v>
      </c>
      <c r="AU61" s="4">
        <f>'pdf DetailxSch Pos'!AU61*'pdf DetailxSch Pos'!AU$125</f>
        <v>0</v>
      </c>
      <c r="AV61" s="4">
        <f>'pdf DetailxSch Pos'!AV61*'pdf DetailxSch Pos'!AV$125</f>
        <v>139362.56157635464</v>
      </c>
      <c r="AW61" s="4">
        <f>'pdf DetailxSch Pos'!AW61*'pdf DetailxSch Pos'!AW$125</f>
        <v>2251.2315270935956</v>
      </c>
      <c r="AX61" s="4">
        <f>'pdf DetailxSch Pos'!AX61*'pdf DetailxSch Pos'!AX$125</f>
        <v>0</v>
      </c>
      <c r="AY61" s="4">
        <f>'pdf DetailxSch Pos'!AY61*'pdf DetailxSch Pos'!AY$124</f>
        <v>0</v>
      </c>
      <c r="AZ61" s="4">
        <f>'pdf DetailxSch Pos'!AZ61*'pdf DetailxSch Pos'!AZ$124</f>
        <v>0</v>
      </c>
      <c r="BA61" s="4">
        <f>'pdf DetailxSch Pos'!BA61*'pdf DetailxSch Pos'!BA$124</f>
        <v>0</v>
      </c>
      <c r="BB61" s="4">
        <f>'pdf DetailxSch Pos'!BB61*'pdf DetailxSch Pos'!BB$124</f>
        <v>0</v>
      </c>
      <c r="BC61" s="4">
        <f>'pdf DetailxSch Pos'!BC61*'pdf DetailxSch Pos'!BC$124</f>
        <v>0</v>
      </c>
      <c r="BD61" s="4">
        <f>'pdf DetailxSch Pos'!BD61*'pdf DetailxSch Pos'!BD$124</f>
        <v>110891.27068881014</v>
      </c>
      <c r="BE61" s="4">
        <f>'pdf DetailxSch Pos'!BE61*'pdf DetailxSch Pos'!BE$124</f>
        <v>0</v>
      </c>
      <c r="BF61" s="4">
        <f>'pdf DetailxSch Pos'!BF61*'pdf DetailxSch Pos'!BF$125</f>
        <v>0</v>
      </c>
      <c r="BG61" s="4">
        <f>'pdf DetailxSch Pos'!BG61*'pdf DetailxSch Pos'!BG$125</f>
        <v>0</v>
      </c>
      <c r="BH61" s="4">
        <f>'pdf DetailxSch Pos'!BH61*'pdf DetailxSch Pos'!BH$125</f>
        <v>0</v>
      </c>
      <c r="BI61" s="4">
        <f>'pdf DetailxSch Pos'!BI61*'pdf DetailxSch Pos'!BI$125</f>
        <v>0</v>
      </c>
      <c r="BJ61" s="4">
        <f>'pdf DetailxSch Pos'!BJ61*'pdf DetailxSch Pos'!BJ$124</f>
        <v>0</v>
      </c>
      <c r="BK61" s="4">
        <f>'pdf DetailxSch Pos'!BK61*'pdf DetailxSch Pos'!BK$124</f>
        <v>0</v>
      </c>
      <c r="BL61" s="4">
        <f>'pdf DetailxSch Pos'!BL61*'pdf DetailxSch Pos'!BL$124</f>
        <v>0</v>
      </c>
      <c r="BM61" s="4">
        <f>'pdf DetailxSch Pos'!BM61*'pdf DetailxSch Pos'!BM$124</f>
        <v>0</v>
      </c>
      <c r="BN61" s="4">
        <f>'pdf DetailxSch Pos'!BN61*'pdf DetailxSch Pos'!BN$124</f>
        <v>0</v>
      </c>
      <c r="BO61" s="4">
        <f>'pdf DetailxSch Pos'!BO61*'pdf DetailxSch Pos'!BO$124</f>
        <v>0</v>
      </c>
      <c r="BP61" s="4">
        <f>'pdf DetailxSch Pos'!BP61*'pdf DetailxSch Pos'!BP$124</f>
        <v>0</v>
      </c>
      <c r="BQ61" s="4">
        <f>'pdf DetailxSch Pos'!BQ61*'pdf DetailxSch Pos'!BQ$124</f>
        <v>0</v>
      </c>
      <c r="BR61" s="4">
        <f>'pdf DetailxSch Pos'!BR61*'pdf DetailxSch Pos'!BR$125</f>
        <v>0</v>
      </c>
      <c r="BS61" s="4">
        <f>'pdf DetailxSch Pos'!BS61*'pdf DetailxSch Pos'!BS$125</f>
        <v>0</v>
      </c>
      <c r="BT61" s="4">
        <f>'pdf DetailxSch Pos'!BT61*'pdf DetailxSch Pos'!BT$125</f>
        <v>55095.566502463036</v>
      </c>
      <c r="BU61" s="4">
        <f>'pdf DetailxSch Pos'!BU61*'pdf DetailxSch Pos'!BU$125</f>
        <v>0</v>
      </c>
      <c r="BV61" s="4">
        <f>'pdf DetailxSch Pos'!BV61*'pdf DetailxSch Pos'!BV$124</f>
        <v>0</v>
      </c>
      <c r="BW61" s="4">
        <f>'pdf DetailxSch Pos'!BW61*'pdf DetailxSch Pos'!BW$125</f>
        <v>0</v>
      </c>
      <c r="BX61" s="4">
        <f>'pdf DetailxSch Pos'!BX61*'pdf DetailxSch Pos'!BX$125</f>
        <v>3325.1231527093587</v>
      </c>
      <c r="BY61" s="4">
        <f>'pdf DetailxSch Pos'!BY61*'pdf DetailxSch Pos'!BY$125</f>
        <v>1796.0591133004921</v>
      </c>
      <c r="BZ61" s="4">
        <f>'pdf DetailxSch Pos'!BZ61*'pdf DetailxSch Pos'!BZ$125</f>
        <v>1561.5763546798025</v>
      </c>
      <c r="CA61" s="4">
        <f>'pdf DetailxSch Pos'!CA61*'pdf DetailxSch Pos'!CA$125</f>
        <v>1561.5763546798025</v>
      </c>
      <c r="CB61" s="4">
        <f>'pdf DetailxSch Pos'!CB61*'pdf DetailxSch Pos'!CB$125</f>
        <v>1796.0591133004921</v>
      </c>
      <c r="CC61" s="4">
        <f>'pdf DetailxSch Pos'!CC61*'pdf DetailxSch Pos'!CC$125</f>
        <v>6246.3054187192101</v>
      </c>
      <c r="CD61" s="4">
        <f>'pdf DetailxSch Pos'!CD61*'pdf DetailxSch Pos'!CD$124</f>
        <v>0</v>
      </c>
      <c r="CE61" s="4">
        <f>'pdf DetailxSch Pos'!CE61*'pdf DetailxSch Pos'!CE$124</f>
        <v>0</v>
      </c>
      <c r="CF61" s="4">
        <f>'pdf DetailxSch Pos'!CF61*'pdf DetailxSch Pos'!CF$125</f>
        <v>0</v>
      </c>
      <c r="CG61" s="4">
        <f>'pdf DetailxSch Pos'!CG61*'pdf DetailxSch Pos'!CG$125</f>
        <v>0</v>
      </c>
      <c r="CH61" s="4">
        <f>'pdf DetailxSch Pos'!CH61*'pdf DetailxSch Pos'!CH$124</f>
        <v>0</v>
      </c>
      <c r="CI61" s="4">
        <f>'pdf DetailxSch Pos'!CI61*'pdf DetailxSch Pos'!CI$124</f>
        <v>0</v>
      </c>
      <c r="CJ61" s="4">
        <f>'pdf DetailxSch Pos'!CJ61*'pdf DetailxSch Pos'!CJ$125</f>
        <v>0</v>
      </c>
      <c r="CK61" s="4">
        <f>'pdf DetailxSch Pos'!CK61*'pdf DetailxSch Pos'!CK$125</f>
        <v>0</v>
      </c>
      <c r="CL61" s="4">
        <f>'pdf DetailxSch Pos'!CL61*'pdf DetailxSch Pos'!CL$125</f>
        <v>31231.527093596051</v>
      </c>
      <c r="CM61" s="4">
        <f>'pdf DetailxSch Pos'!CM61*'pdf DetailxSch Pos'!CM$125</f>
        <v>88728.078817733956</v>
      </c>
      <c r="CN61" s="4">
        <f>'pdf DetailxSch Pos'!CN61*'pdf DetailxSch Pos'!CN$125</f>
        <v>5180.295566502461</v>
      </c>
      <c r="CO61" s="4">
        <f>'pdf DetailxSch Pos'!CO61*'pdf DetailxSch Pos'!CO$125</f>
        <v>0</v>
      </c>
      <c r="CP61" s="4">
        <f>'pdf DetailxSch Pos'!CP61*'pdf DetailxSch Pos'!CP$125</f>
        <v>0</v>
      </c>
      <c r="CQ61" s="4">
        <f>'pdf DetailxSch Pos'!CQ61*'pdf DetailxSch Pos'!CQ$125</f>
        <v>0</v>
      </c>
      <c r="CR61" s="4">
        <f>'pdf DetailxSch Pos'!CR61*'pdf DetailxSch Pos'!CR$125</f>
        <v>0</v>
      </c>
      <c r="CS61" s="4">
        <f>'pdf DetailxSch Pos'!CS61*'pdf DetailxSch Pos'!CS$124</f>
        <v>0</v>
      </c>
      <c r="CT61" s="4">
        <f>'pdf DetailxSch Pos'!CT61*'pdf DetailxSch Pos'!CT$125</f>
        <v>16650.246305418714</v>
      </c>
      <c r="CU61" s="4">
        <f>'pdf DetailxSch Pos'!CU61*'pdf DetailxSch Pos'!CU$125</f>
        <v>0</v>
      </c>
      <c r="CV61" s="4">
        <f>'pdf DetailxSch Pos'!CV61*'pdf DetailxSch Pos'!CV$125</f>
        <v>0</v>
      </c>
      <c r="CW61" s="4">
        <f>'pdf DetailxSch Pos'!CW61*'pdf DetailxSch Pos'!CW$125</f>
        <v>0</v>
      </c>
      <c r="CY61" s="4">
        <f>'pdf DetailxSch Pos'!CY61*'pdf DetailxSch Pos'!CY$125</f>
        <v>0</v>
      </c>
      <c r="CZ61" s="4">
        <f>'pdf DetailxSch Pos'!CZ61*'pdf DetailxSch Pos'!CZ$125</f>
        <v>0</v>
      </c>
      <c r="DA61" s="4">
        <f>'pdf DetailxSch Pos'!DA61*'pdf DetailxSch Pos'!DA$125</f>
        <v>0</v>
      </c>
      <c r="DB61" s="4">
        <f>'pdf DetailxSch Pos'!DB61*'pdf DetailxSch Pos'!DB$125</f>
        <v>0</v>
      </c>
      <c r="DC61" s="4">
        <f>'pdf DetailxSch Pos'!DC61*'pdf DetailxSch Pos'!DC$125</f>
        <v>0</v>
      </c>
      <c r="DD61" s="4">
        <f>'pdf DetailxSch $$'!DE61</f>
        <v>11</v>
      </c>
      <c r="DE61" s="4">
        <f t="shared" si="0"/>
        <v>5968397.9051807923</v>
      </c>
      <c r="DF61" s="4">
        <f t="shared" si="1"/>
        <v>5968408.9051807923</v>
      </c>
      <c r="DG61" s="4">
        <f>'pdf DetailxSch $$'!DG61</f>
        <v>6131001</v>
      </c>
      <c r="DH61" s="4">
        <f t="shared" si="2"/>
        <v>162592.09481920768</v>
      </c>
      <c r="DI61" s="44">
        <f t="shared" si="3"/>
        <v>-2.7242117187726855E-2</v>
      </c>
    </row>
    <row r="62" spans="1:113" x14ac:dyDescent="0.2">
      <c r="A62" s="7">
        <v>264</v>
      </c>
      <c r="B62" t="s">
        <v>76</v>
      </c>
      <c r="C62" t="s">
        <v>354</v>
      </c>
      <c r="D62">
        <v>4</v>
      </c>
      <c r="E62" s="10">
        <v>252</v>
      </c>
      <c r="F62" s="9">
        <v>0.47599999999999998</v>
      </c>
      <c r="G62">
        <v>120</v>
      </c>
      <c r="H62" s="4">
        <f>'pdf DetailxSch Pos'!H62*'pdf DetailxSch Pos'!H$124</f>
        <v>191050.75104188372</v>
      </c>
      <c r="I62" s="4">
        <f>'pdf DetailxSch Pos'!I62*'pdf DetailxSch Pos'!I$124</f>
        <v>110891.27068881014</v>
      </c>
      <c r="J62" s="4">
        <f>'pdf DetailxSch Pos'!J62*'pdf DetailxSch Pos'!J$124</f>
        <v>0</v>
      </c>
      <c r="K62" s="4">
        <f>'pdf DetailxSch Pos'!K62*'pdf DetailxSch Pos'!K$124</f>
        <v>0</v>
      </c>
      <c r="L62" s="4">
        <f>'pdf DetailxSch Pos'!L62*'pdf DetailxSch Pos'!L$124</f>
        <v>0</v>
      </c>
      <c r="M62" s="4">
        <f>'pdf DetailxSch Pos'!M62*'pdf DetailxSch Pos'!M$124</f>
        <v>44752.529598305518</v>
      </c>
      <c r="N62" s="4">
        <f>'pdf DetailxSch Pos'!N62*'pdf DetailxSch Pos'!N$124</f>
        <v>59866.796146808359</v>
      </c>
      <c r="O62" s="4">
        <f>'pdf DetailxSch Pos'!O62*'pdf DetailxSch Pos'!O$124</f>
        <v>0</v>
      </c>
      <c r="P62" s="4">
        <f>'pdf DetailxSch Pos'!P62*'pdf DetailxSch Pos'!P$124</f>
        <v>0</v>
      </c>
      <c r="Q62" s="4">
        <f>'pdf DetailxSch Pos'!Q62*'pdf DetailxSch Pos'!Q$124</f>
        <v>0</v>
      </c>
      <c r="R62" s="4">
        <f>'pdf DetailxSch Pos'!R62*'pdf DetailxSch Pos'!R$124</f>
        <v>0</v>
      </c>
      <c r="S62" s="4">
        <f>'pdf DetailxSch Pos'!S62*'pdf DetailxSch Pos'!S$124</f>
        <v>77625.750694703253</v>
      </c>
      <c r="T62" s="4">
        <f>'pdf DetailxSch Pos'!T62*'pdf DetailxSch Pos'!T$124</f>
        <v>60676.224767295193</v>
      </c>
      <c r="U62" s="4">
        <f>'pdf DetailxSch Pos'!U62*'pdf DetailxSch Pos'!U$124</f>
        <v>49716.317374927377</v>
      </c>
      <c r="V62" s="4">
        <f>'pdf DetailxSch Pos'!V62*'pdf DetailxSch Pos'!V$124</f>
        <v>55445.635344405069</v>
      </c>
      <c r="W62" s="4">
        <f>'pdf DetailxSch Pos'!W62*'pdf DetailxSch Pos'!W$124</f>
        <v>332673.8120664304</v>
      </c>
      <c r="X62" s="4">
        <f>'pdf DetailxSch Pos'!X62*'pdf DetailxSch Pos'!X$124</f>
        <v>0</v>
      </c>
      <c r="Y62" s="4">
        <f>'pdf DetailxSch Pos'!Y62*'pdf DetailxSch Pos'!Y$124</f>
        <v>110891.27068881014</v>
      </c>
      <c r="Z62" s="4">
        <f>'pdf DetailxSch Pos'!Z62*'pdf DetailxSch Pos'!Z$124</f>
        <v>221782.54137762028</v>
      </c>
      <c r="AA62" s="4">
        <f>'pdf DetailxSch Pos'!AA62*'pdf DetailxSch Pos'!AA$124</f>
        <v>110891.27068881014</v>
      </c>
      <c r="AB62" s="4">
        <f>'pdf DetailxSch Pos'!AB62*'pdf DetailxSch Pos'!AB$124</f>
        <v>133644.63077825887</v>
      </c>
      <c r="AC62" s="4">
        <f>'pdf DetailxSch Pos'!AC62*'pdf DetailxSch Pos'!AC$124</f>
        <v>66822.315389129435</v>
      </c>
      <c r="AD62" s="4">
        <f>'pdf DetailxSch Pos'!AD62*'pdf DetailxSch Pos'!AD$124</f>
        <v>1330695.2482657216</v>
      </c>
      <c r="AE62" s="4">
        <f>'pdf DetailxSch Pos'!AE62*'pdf DetailxSch Pos'!AE$124</f>
        <v>0</v>
      </c>
      <c r="AF62" s="4">
        <f>'pdf DetailxSch Pos'!AF62*'pdf DetailxSch Pos'!AF$124</f>
        <v>110891.27068881014</v>
      </c>
      <c r="AG62" s="4">
        <f>'pdf DetailxSch Pos'!AG62*'pdf DetailxSch Pos'!AG$124</f>
        <v>332673.8120664304</v>
      </c>
      <c r="AH62" s="4">
        <f>'pdf DetailxSch Pos'!AH62*'pdf DetailxSch Pos'!AH$124</f>
        <v>665347.6241328608</v>
      </c>
      <c r="AI62" s="4">
        <f>'pdf DetailxSch Pos'!AI62*'pdf DetailxSch Pos'!AI$124</f>
        <v>66822.315389129435</v>
      </c>
      <c r="AJ62" s="4">
        <f>'pdf DetailxSch Pos'!AJ62*'pdf DetailxSch Pos'!AJ$124</f>
        <v>96655.873025941983</v>
      </c>
      <c r="AK62" s="4">
        <f>'pdf DetailxSch Pos'!AK62*'pdf DetailxSch Pos'!AK$124</f>
        <v>0</v>
      </c>
      <c r="AL62" s="4">
        <f>'pdf DetailxSch Pos'!AL62*'pdf DetailxSch Pos'!AL$124</f>
        <v>776238.89482167095</v>
      </c>
      <c r="AM62" s="4">
        <f>'pdf DetailxSch Pos'!AM62*'pdf DetailxSch Pos'!AM$124</f>
        <v>0</v>
      </c>
      <c r="AN62" s="4">
        <f>'pdf DetailxSch Pos'!AN62*'pdf DetailxSch Pos'!AN$124</f>
        <v>0</v>
      </c>
      <c r="AO62" s="4">
        <f>'pdf DetailxSch Pos'!AO62*'pdf DetailxSch Pos'!AO$124</f>
        <v>110891.27068881014</v>
      </c>
      <c r="AP62" s="4">
        <f>'pdf DetailxSch Pos'!AP62*'pdf DetailxSch Pos'!AP$124</f>
        <v>0</v>
      </c>
      <c r="AQ62" s="4">
        <f>'pdf DetailxSch Pos'!AQ62*'pdf DetailxSch Pos'!AQ$124</f>
        <v>35800</v>
      </c>
      <c r="AR62" s="4">
        <f>'pdf DetailxSch Pos'!AR62*'pdf DetailxSch Pos'!AR$124</f>
        <v>35800</v>
      </c>
      <c r="AS62" s="4">
        <f>'pdf DetailxSch Pos'!AS62*'pdf DetailxSch Pos'!AS$124</f>
        <v>10740</v>
      </c>
      <c r="AT62" s="4">
        <f>'pdf DetailxSch Pos'!AT62*'pdf DetailxSch Pos'!AT$125</f>
        <v>0</v>
      </c>
      <c r="AU62" s="4">
        <f>'pdf DetailxSch Pos'!AU62*'pdf DetailxSch Pos'!AU$125</f>
        <v>0</v>
      </c>
      <c r="AV62" s="4">
        <f>'pdf DetailxSch Pos'!AV62*'pdf DetailxSch Pos'!AV$125</f>
        <v>110785.22167487681</v>
      </c>
      <c r="AW62" s="4">
        <f>'pdf DetailxSch Pos'!AW62*'pdf DetailxSch Pos'!AW$125</f>
        <v>1790.147783251231</v>
      </c>
      <c r="AX62" s="4">
        <f>'pdf DetailxSch Pos'!AX62*'pdf DetailxSch Pos'!AX$125</f>
        <v>0</v>
      </c>
      <c r="AY62" s="4">
        <f>'pdf DetailxSch Pos'!AY62*'pdf DetailxSch Pos'!AY$124</f>
        <v>0</v>
      </c>
      <c r="AZ62" s="4">
        <f>'pdf DetailxSch Pos'!AZ62*'pdf DetailxSch Pos'!AZ$124</f>
        <v>0</v>
      </c>
      <c r="BA62" s="4">
        <f>'pdf DetailxSch Pos'!BA62*'pdf DetailxSch Pos'!BA$124</f>
        <v>0</v>
      </c>
      <c r="BB62" s="4">
        <f>'pdf DetailxSch Pos'!BB62*'pdf DetailxSch Pos'!BB$124</f>
        <v>0</v>
      </c>
      <c r="BC62" s="4">
        <f>'pdf DetailxSch Pos'!BC62*'pdf DetailxSch Pos'!BC$124</f>
        <v>0</v>
      </c>
      <c r="BD62" s="4">
        <f>'pdf DetailxSch Pos'!BD62*'pdf DetailxSch Pos'!BD$124</f>
        <v>0</v>
      </c>
      <c r="BE62" s="4">
        <f>'pdf DetailxSch Pos'!BE62*'pdf DetailxSch Pos'!BE$124</f>
        <v>0</v>
      </c>
      <c r="BF62" s="4">
        <f>'pdf DetailxSch Pos'!BF62*'pdf DetailxSch Pos'!BF$125</f>
        <v>0</v>
      </c>
      <c r="BG62" s="4">
        <f>'pdf DetailxSch Pos'!BG62*'pdf DetailxSch Pos'!BG$125</f>
        <v>0</v>
      </c>
      <c r="BH62" s="4">
        <f>'pdf DetailxSch Pos'!BH62*'pdf DetailxSch Pos'!BH$125</f>
        <v>0</v>
      </c>
      <c r="BI62" s="4">
        <f>'pdf DetailxSch Pos'!BI62*'pdf DetailxSch Pos'!BI$125</f>
        <v>0</v>
      </c>
      <c r="BJ62" s="4">
        <f>'pdf DetailxSch Pos'!BJ62*'pdf DetailxSch Pos'!BJ$124</f>
        <v>0</v>
      </c>
      <c r="BK62" s="4">
        <f>'pdf DetailxSch Pos'!BK62*'pdf DetailxSch Pos'!BK$124</f>
        <v>0</v>
      </c>
      <c r="BL62" s="4">
        <f>'pdf DetailxSch Pos'!BL62*'pdf DetailxSch Pos'!BL$124</f>
        <v>0</v>
      </c>
      <c r="BM62" s="4">
        <f>'pdf DetailxSch Pos'!BM62*'pdf DetailxSch Pos'!BM$124</f>
        <v>0</v>
      </c>
      <c r="BN62" s="4">
        <f>'pdf DetailxSch Pos'!BN62*'pdf DetailxSch Pos'!BN$124</f>
        <v>0</v>
      </c>
      <c r="BO62" s="4">
        <f>'pdf DetailxSch Pos'!BO62*'pdf DetailxSch Pos'!BO$124</f>
        <v>0</v>
      </c>
      <c r="BP62" s="4">
        <f>'pdf DetailxSch Pos'!BP62*'pdf DetailxSch Pos'!BP$124</f>
        <v>0</v>
      </c>
      <c r="BQ62" s="4">
        <f>'pdf DetailxSch Pos'!BQ62*'pdf DetailxSch Pos'!BQ$124</f>
        <v>0</v>
      </c>
      <c r="BR62" s="4">
        <f>'pdf DetailxSch Pos'!BR62*'pdf DetailxSch Pos'!BR$125</f>
        <v>0</v>
      </c>
      <c r="BS62" s="4">
        <f>'pdf DetailxSch Pos'!BS62*'pdf DetailxSch Pos'!BS$125</f>
        <v>0</v>
      </c>
      <c r="BT62" s="4">
        <f>'pdf DetailxSch Pos'!BT62*'pdf DetailxSch Pos'!BT$125</f>
        <v>110191.13300492607</v>
      </c>
      <c r="BU62" s="4">
        <f>'pdf DetailxSch Pos'!BU62*'pdf DetailxSch Pos'!BU$125</f>
        <v>0</v>
      </c>
      <c r="BV62" s="4">
        <f>'pdf DetailxSch Pos'!BV62*'pdf DetailxSch Pos'!BV$124</f>
        <v>0</v>
      </c>
      <c r="BW62" s="4">
        <f>'pdf DetailxSch Pos'!BW62*'pdf DetailxSch Pos'!BW$125</f>
        <v>0</v>
      </c>
      <c r="BX62" s="4">
        <f>'pdf DetailxSch Pos'!BX62*'pdf DetailxSch Pos'!BX$125</f>
        <v>2371.4285714285706</v>
      </c>
      <c r="BY62" s="4">
        <f>'pdf DetailxSch Pos'!BY62*'pdf DetailxSch Pos'!BY$125</f>
        <v>1427.5862068965512</v>
      </c>
      <c r="BZ62" s="4">
        <f>'pdf DetailxSch Pos'!BZ62*'pdf DetailxSch Pos'!BZ$125</f>
        <v>1241.3793103448272</v>
      </c>
      <c r="CA62" s="4">
        <f>'pdf DetailxSch Pos'!CA62*'pdf DetailxSch Pos'!CA$125</f>
        <v>1241.3793103448272</v>
      </c>
      <c r="CB62" s="4">
        <f>'pdf DetailxSch Pos'!CB62*'pdf DetailxSch Pos'!CB$125</f>
        <v>1427.5862068965512</v>
      </c>
      <c r="CC62" s="4">
        <f>'pdf DetailxSch Pos'!CC62*'pdf DetailxSch Pos'!CC$125</f>
        <v>4965.5172413793089</v>
      </c>
      <c r="CD62" s="4">
        <f>'pdf DetailxSch Pos'!CD62*'pdf DetailxSch Pos'!CD$124</f>
        <v>0</v>
      </c>
      <c r="CE62" s="4">
        <f>'pdf DetailxSch Pos'!CE62*'pdf DetailxSch Pos'!CE$124</f>
        <v>0</v>
      </c>
      <c r="CF62" s="4">
        <f>'pdf DetailxSch Pos'!CF62*'pdf DetailxSch Pos'!CF$125</f>
        <v>0</v>
      </c>
      <c r="CG62" s="4">
        <f>'pdf DetailxSch Pos'!CG62*'pdf DetailxSch Pos'!CG$125</f>
        <v>0</v>
      </c>
      <c r="CH62" s="4">
        <f>'pdf DetailxSch Pos'!CH62*'pdf DetailxSch Pos'!CH$124</f>
        <v>0</v>
      </c>
      <c r="CI62" s="4">
        <f>'pdf DetailxSch Pos'!CI62*'pdf DetailxSch Pos'!CI$124</f>
        <v>0</v>
      </c>
      <c r="CJ62" s="4">
        <f>'pdf DetailxSch Pos'!CJ62*'pdf DetailxSch Pos'!CJ$125</f>
        <v>0</v>
      </c>
      <c r="CK62" s="4">
        <f>'pdf DetailxSch Pos'!CK62*'pdf DetailxSch Pos'!CK$125</f>
        <v>0</v>
      </c>
      <c r="CL62" s="4">
        <f>'pdf DetailxSch Pos'!CL62*'pdf DetailxSch Pos'!CL$125</f>
        <v>24827.586206896543</v>
      </c>
      <c r="CM62" s="4">
        <f>'pdf DetailxSch Pos'!CM62*'pdf DetailxSch Pos'!CM$125</f>
        <v>83139.901477832493</v>
      </c>
      <c r="CN62" s="4">
        <f>'pdf DetailxSch Pos'!CN62*'pdf DetailxSch Pos'!CN$125</f>
        <v>4375.369458128077</v>
      </c>
      <c r="CO62" s="4">
        <f>'pdf DetailxSch Pos'!CO62*'pdf DetailxSch Pos'!CO$125</f>
        <v>0</v>
      </c>
      <c r="CP62" s="4">
        <f>'pdf DetailxSch Pos'!CP62*'pdf DetailxSch Pos'!CP$125</f>
        <v>0</v>
      </c>
      <c r="CQ62" s="4">
        <f>'pdf DetailxSch Pos'!CQ62*'pdf DetailxSch Pos'!CQ$125</f>
        <v>0</v>
      </c>
      <c r="CR62" s="4">
        <f>'pdf DetailxSch Pos'!CR62*'pdf DetailxSch Pos'!CR$125</f>
        <v>0</v>
      </c>
      <c r="CS62" s="4">
        <f>'pdf DetailxSch Pos'!CS62*'pdf DetailxSch Pos'!CS$124</f>
        <v>0</v>
      </c>
      <c r="CT62" s="4">
        <f>'pdf DetailxSch Pos'!CT62*'pdf DetailxSch Pos'!CT$125</f>
        <v>24113.30049261083</v>
      </c>
      <c r="CU62" s="4">
        <f>'pdf DetailxSch Pos'!CU62*'pdf DetailxSch Pos'!CU$125</f>
        <v>0</v>
      </c>
      <c r="CV62" s="4">
        <f>'pdf DetailxSch Pos'!CV62*'pdf DetailxSch Pos'!CV$125</f>
        <v>1172979.3103448271</v>
      </c>
      <c r="CW62" s="4">
        <f>'pdf DetailxSch Pos'!CW62*'pdf DetailxSch Pos'!CW$125</f>
        <v>0</v>
      </c>
      <c r="CY62" s="4">
        <f>'pdf DetailxSch Pos'!CY62*'pdf DetailxSch Pos'!CY$125</f>
        <v>0</v>
      </c>
      <c r="CZ62" s="4">
        <f>'pdf DetailxSch Pos'!CZ62*'pdf DetailxSch Pos'!CZ$125</f>
        <v>0</v>
      </c>
      <c r="DA62" s="4">
        <f>'pdf DetailxSch Pos'!DA62*'pdf DetailxSch Pos'!DA$125</f>
        <v>0</v>
      </c>
      <c r="DB62" s="4">
        <f>'pdf DetailxSch Pos'!DB62*'pdf DetailxSch Pos'!DB$125</f>
        <v>0</v>
      </c>
      <c r="DC62" s="4">
        <f>'pdf DetailxSch Pos'!DC62*'pdf DetailxSch Pos'!DC$125</f>
        <v>0</v>
      </c>
      <c r="DD62" s="4">
        <f>'pdf DetailxSch $$'!DE62</f>
        <v>8</v>
      </c>
      <c r="DE62" s="4">
        <f t="shared" si="0"/>
        <v>6744164.2730162125</v>
      </c>
      <c r="DF62" s="4">
        <f t="shared" si="1"/>
        <v>6744172.2730162125</v>
      </c>
      <c r="DG62" s="4">
        <f>'pdf DetailxSch $$'!DG62</f>
        <v>6887664</v>
      </c>
      <c r="DH62" s="4">
        <f t="shared" si="2"/>
        <v>143491.72698378749</v>
      </c>
      <c r="DI62" s="44">
        <f t="shared" si="3"/>
        <v>-2.1276402970592169E-2</v>
      </c>
    </row>
    <row r="63" spans="1:113" x14ac:dyDescent="0.2">
      <c r="A63" s="7">
        <v>266</v>
      </c>
      <c r="B63" t="s">
        <v>77</v>
      </c>
      <c r="C63" t="s">
        <v>354</v>
      </c>
      <c r="D63">
        <v>8</v>
      </c>
      <c r="E63" s="10">
        <v>487</v>
      </c>
      <c r="F63" s="9">
        <v>0.52400000000000002</v>
      </c>
      <c r="G63">
        <v>255</v>
      </c>
      <c r="H63" s="4">
        <f>'pdf DetailxSch Pos'!H63*'pdf DetailxSch Pos'!H$124</f>
        <v>191050.75104188372</v>
      </c>
      <c r="I63" s="4">
        <f>'pdf DetailxSch Pos'!I63*'pdf DetailxSch Pos'!I$124</f>
        <v>110891.27068881014</v>
      </c>
      <c r="J63" s="4">
        <f>'pdf DetailxSch Pos'!J63*'pdf DetailxSch Pos'!J$124</f>
        <v>198789.17398165143</v>
      </c>
      <c r="K63" s="4">
        <f>'pdf DetailxSch Pos'!K63*'pdf DetailxSch Pos'!K$124</f>
        <v>110891.27068881014</v>
      </c>
      <c r="L63" s="4">
        <f>'pdf DetailxSch Pos'!L63*'pdf DetailxSch Pos'!L$124</f>
        <v>0</v>
      </c>
      <c r="M63" s="4">
        <f>'pdf DetailxSch Pos'!M63*'pdf DetailxSch Pos'!M$124</f>
        <v>89505.059196611037</v>
      </c>
      <c r="N63" s="4">
        <f>'pdf DetailxSch Pos'!N63*'pdf DetailxSch Pos'!N$124</f>
        <v>59866.796146808359</v>
      </c>
      <c r="O63" s="4">
        <f>'pdf DetailxSch Pos'!O63*'pdf DetailxSch Pos'!O$124</f>
        <v>53797.432653959608</v>
      </c>
      <c r="P63" s="4">
        <f>'pdf DetailxSch Pos'!P63*'pdf DetailxSch Pos'!P$124</f>
        <v>0</v>
      </c>
      <c r="Q63" s="4">
        <f>'pdf DetailxSch Pos'!Q63*'pdf DetailxSch Pos'!Q$124</f>
        <v>0</v>
      </c>
      <c r="R63" s="4">
        <f>'pdf DetailxSch Pos'!R63*'pdf DetailxSch Pos'!R$124</f>
        <v>0</v>
      </c>
      <c r="S63" s="4">
        <f>'pdf DetailxSch Pos'!S63*'pdf DetailxSch Pos'!S$124</f>
        <v>77625.750694703253</v>
      </c>
      <c r="T63" s="4">
        <f>'pdf DetailxSch Pos'!T63*'pdf DetailxSch Pos'!T$124</f>
        <v>60676.224767295193</v>
      </c>
      <c r="U63" s="4">
        <f>'pdf DetailxSch Pos'!U63*'pdf DetailxSch Pos'!U$124</f>
        <v>99432.634749854755</v>
      </c>
      <c r="V63" s="4">
        <f>'pdf DetailxSch Pos'!V63*'pdf DetailxSch Pos'!V$124</f>
        <v>110891.27068881014</v>
      </c>
      <c r="W63" s="4">
        <f>'pdf DetailxSch Pos'!W63*'pdf DetailxSch Pos'!W$124</f>
        <v>332673.8120664304</v>
      </c>
      <c r="X63" s="4">
        <f>'pdf DetailxSch Pos'!X63*'pdf DetailxSch Pos'!X$124</f>
        <v>0</v>
      </c>
      <c r="Y63" s="4">
        <f>'pdf DetailxSch Pos'!Y63*'pdf DetailxSch Pos'!Y$124</f>
        <v>332673.8120664304</v>
      </c>
      <c r="Z63" s="4">
        <f>'pdf DetailxSch Pos'!Z63*'pdf DetailxSch Pos'!Z$124</f>
        <v>0</v>
      </c>
      <c r="AA63" s="4">
        <f>'pdf DetailxSch Pos'!AA63*'pdf DetailxSch Pos'!AA$124</f>
        <v>332673.8120664304</v>
      </c>
      <c r="AB63" s="4">
        <f>'pdf DetailxSch Pos'!AB63*'pdf DetailxSch Pos'!AB$124</f>
        <v>200466.94616738829</v>
      </c>
      <c r="AC63" s="4">
        <f>'pdf DetailxSch Pos'!AC63*'pdf DetailxSch Pos'!AC$124</f>
        <v>100233.47308369415</v>
      </c>
      <c r="AD63" s="4">
        <f>'pdf DetailxSch Pos'!AD63*'pdf DetailxSch Pos'!AD$124</f>
        <v>2173468.9055006788</v>
      </c>
      <c r="AE63" s="4">
        <f>'pdf DetailxSch Pos'!AE63*'pdf DetailxSch Pos'!AE$124</f>
        <v>0</v>
      </c>
      <c r="AF63" s="4">
        <f>'pdf DetailxSch Pos'!AF63*'pdf DetailxSch Pos'!AF$124</f>
        <v>110891.27068881014</v>
      </c>
      <c r="AG63" s="4">
        <f>'pdf DetailxSch Pos'!AG63*'pdf DetailxSch Pos'!AG$124</f>
        <v>221782.54137762028</v>
      </c>
      <c r="AH63" s="4">
        <f>'pdf DetailxSch Pos'!AH63*'pdf DetailxSch Pos'!AH$124</f>
        <v>887130.16551048111</v>
      </c>
      <c r="AI63" s="4">
        <f>'pdf DetailxSch Pos'!AI63*'pdf DetailxSch Pos'!AI$124</f>
        <v>66822.315389129435</v>
      </c>
      <c r="AJ63" s="4">
        <f>'pdf DetailxSch Pos'!AJ63*'pdf DetailxSch Pos'!AJ$124</f>
        <v>0</v>
      </c>
      <c r="AK63" s="4">
        <f>'pdf DetailxSch Pos'!AK63*'pdf DetailxSch Pos'!AK$124</f>
        <v>0</v>
      </c>
      <c r="AL63" s="4">
        <f>'pdf DetailxSch Pos'!AL63*'pdf DetailxSch Pos'!AL$124</f>
        <v>110891.27068881014</v>
      </c>
      <c r="AM63" s="4">
        <f>'pdf DetailxSch Pos'!AM63*'pdf DetailxSch Pos'!AM$124</f>
        <v>0</v>
      </c>
      <c r="AN63" s="4">
        <f>'pdf DetailxSch Pos'!AN63*'pdf DetailxSch Pos'!AN$124</f>
        <v>0</v>
      </c>
      <c r="AO63" s="4">
        <f>'pdf DetailxSch Pos'!AO63*'pdf DetailxSch Pos'!AO$124</f>
        <v>0</v>
      </c>
      <c r="AP63" s="4">
        <f>'pdf DetailxSch Pos'!AP63*'pdf DetailxSch Pos'!AP$124</f>
        <v>0</v>
      </c>
      <c r="AQ63" s="4">
        <f>'pdf DetailxSch Pos'!AQ63*'pdf DetailxSch Pos'!AQ$124</f>
        <v>57280</v>
      </c>
      <c r="AR63" s="4">
        <f>'pdf DetailxSch Pos'!AR63*'pdf DetailxSch Pos'!AR$124</f>
        <v>57280</v>
      </c>
      <c r="AS63" s="4">
        <f>'pdf DetailxSch Pos'!AS63*'pdf DetailxSch Pos'!AS$124</f>
        <v>10740</v>
      </c>
      <c r="AT63" s="4">
        <f>'pdf DetailxSch Pos'!AT63*'pdf DetailxSch Pos'!AT$125</f>
        <v>0</v>
      </c>
      <c r="AU63" s="4">
        <f>'pdf DetailxSch Pos'!AU63*'pdf DetailxSch Pos'!AU$125</f>
        <v>0</v>
      </c>
      <c r="AV63" s="4">
        <f>'pdf DetailxSch Pos'!AV63*'pdf DetailxSch Pos'!AV$125</f>
        <v>214098.52216748762</v>
      </c>
      <c r="AW63" s="4">
        <f>'pdf DetailxSch Pos'!AW63*'pdf DetailxSch Pos'!AW$125</f>
        <v>3459.1133004926096</v>
      </c>
      <c r="AX63" s="4">
        <f>'pdf DetailxSch Pos'!AX63*'pdf DetailxSch Pos'!AX$125</f>
        <v>0</v>
      </c>
      <c r="AY63" s="4">
        <f>'pdf DetailxSch Pos'!AY63*'pdf DetailxSch Pos'!AY$124</f>
        <v>0</v>
      </c>
      <c r="AZ63" s="4">
        <f>'pdf DetailxSch Pos'!AZ63*'pdf DetailxSch Pos'!AZ$124</f>
        <v>0</v>
      </c>
      <c r="BA63" s="4">
        <f>'pdf DetailxSch Pos'!BA63*'pdf DetailxSch Pos'!BA$124</f>
        <v>0</v>
      </c>
      <c r="BB63" s="4">
        <f>'pdf DetailxSch Pos'!BB63*'pdf DetailxSch Pos'!BB$124</f>
        <v>0</v>
      </c>
      <c r="BC63" s="4">
        <f>'pdf DetailxSch Pos'!BC63*'pdf DetailxSch Pos'!BC$124</f>
        <v>0</v>
      </c>
      <c r="BD63" s="4">
        <f>'pdf DetailxSch Pos'!BD63*'pdf DetailxSch Pos'!BD$124</f>
        <v>0</v>
      </c>
      <c r="BE63" s="4">
        <f>'pdf DetailxSch Pos'!BE63*'pdf DetailxSch Pos'!BE$124</f>
        <v>0</v>
      </c>
      <c r="BF63" s="4">
        <f>'pdf DetailxSch Pos'!BF63*'pdf DetailxSch Pos'!BF$125</f>
        <v>0</v>
      </c>
      <c r="BG63" s="4">
        <f>'pdf DetailxSch Pos'!BG63*'pdf DetailxSch Pos'!BG$125</f>
        <v>0</v>
      </c>
      <c r="BH63" s="4">
        <f>'pdf DetailxSch Pos'!BH63*'pdf DetailxSch Pos'!BH$125</f>
        <v>0</v>
      </c>
      <c r="BI63" s="4">
        <f>'pdf DetailxSch Pos'!BI63*'pdf DetailxSch Pos'!BI$125</f>
        <v>0</v>
      </c>
      <c r="BJ63" s="4">
        <f>'pdf DetailxSch Pos'!BJ63*'pdf DetailxSch Pos'!BJ$124</f>
        <v>0</v>
      </c>
      <c r="BK63" s="4">
        <f>'pdf DetailxSch Pos'!BK63*'pdf DetailxSch Pos'!BK$124</f>
        <v>0</v>
      </c>
      <c r="BL63" s="4">
        <f>'pdf DetailxSch Pos'!BL63*'pdf DetailxSch Pos'!BL$124</f>
        <v>0</v>
      </c>
      <c r="BM63" s="4">
        <f>'pdf DetailxSch Pos'!BM63*'pdf DetailxSch Pos'!BM$124</f>
        <v>0</v>
      </c>
      <c r="BN63" s="4">
        <f>'pdf DetailxSch Pos'!BN63*'pdf DetailxSch Pos'!BN$124</f>
        <v>0</v>
      </c>
      <c r="BO63" s="4">
        <f>'pdf DetailxSch Pos'!BO63*'pdf DetailxSch Pos'!BO$124</f>
        <v>0</v>
      </c>
      <c r="BP63" s="4">
        <f>'pdf DetailxSch Pos'!BP63*'pdf DetailxSch Pos'!BP$124</f>
        <v>221782.54137762028</v>
      </c>
      <c r="BQ63" s="4">
        <f>'pdf DetailxSch Pos'!BQ63*'pdf DetailxSch Pos'!BQ$124</f>
        <v>0</v>
      </c>
      <c r="BR63" s="4">
        <f>'pdf DetailxSch Pos'!BR63*'pdf DetailxSch Pos'!BR$125</f>
        <v>22660.098522167482</v>
      </c>
      <c r="BS63" s="4">
        <f>'pdf DetailxSch Pos'!BS63*'pdf DetailxSch Pos'!BS$125</f>
        <v>0</v>
      </c>
      <c r="BT63" s="4">
        <f>'pdf DetailxSch Pos'!BT63*'pdf DetailxSch Pos'!BT$125</f>
        <v>165285.71428571423</v>
      </c>
      <c r="BU63" s="4">
        <f>'pdf DetailxSch Pos'!BU63*'pdf DetailxSch Pos'!BU$125</f>
        <v>98522.167487684696</v>
      </c>
      <c r="BV63" s="4">
        <f>'pdf DetailxSch Pos'!BV63*'pdf DetailxSch Pos'!BV$124</f>
        <v>0</v>
      </c>
      <c r="BW63" s="4">
        <f>'pdf DetailxSch Pos'!BW63*'pdf DetailxSch Pos'!BW$125</f>
        <v>0</v>
      </c>
      <c r="BX63" s="4">
        <f>'pdf DetailxSch Pos'!BX63*'pdf DetailxSch Pos'!BX$125</f>
        <v>5029.5566502463034</v>
      </c>
      <c r="BY63" s="4">
        <f>'pdf DetailxSch Pos'!BY63*'pdf DetailxSch Pos'!BY$125</f>
        <v>3173.3990147783243</v>
      </c>
      <c r="BZ63" s="4">
        <f>'pdf DetailxSch Pos'!BZ63*'pdf DetailxSch Pos'!BZ$125</f>
        <v>2999.9999999999991</v>
      </c>
      <c r="CA63" s="4">
        <f>'pdf DetailxSch Pos'!CA63*'pdf DetailxSch Pos'!CA$125</f>
        <v>2999.9999999999991</v>
      </c>
      <c r="CB63" s="4">
        <f>'pdf DetailxSch Pos'!CB63*'pdf DetailxSch Pos'!CB$125</f>
        <v>3450.2463054187183</v>
      </c>
      <c r="CC63" s="4">
        <f>'pdf DetailxSch Pos'!CC63*'pdf DetailxSch Pos'!CC$125</f>
        <v>9596.0591133004891</v>
      </c>
      <c r="CD63" s="4">
        <f>'pdf DetailxSch Pos'!CD63*'pdf DetailxSch Pos'!CD$124</f>
        <v>0</v>
      </c>
      <c r="CE63" s="4">
        <f>'pdf DetailxSch Pos'!CE63*'pdf DetailxSch Pos'!CE$124</f>
        <v>0</v>
      </c>
      <c r="CF63" s="4">
        <f>'pdf DetailxSch Pos'!CF63*'pdf DetailxSch Pos'!CF$125</f>
        <v>0</v>
      </c>
      <c r="CG63" s="4">
        <f>'pdf DetailxSch Pos'!CG63*'pdf DetailxSch Pos'!CG$125</f>
        <v>0</v>
      </c>
      <c r="CH63" s="4">
        <f>'pdf DetailxSch Pos'!CH63*'pdf DetailxSch Pos'!CH$124</f>
        <v>0</v>
      </c>
      <c r="CI63" s="4">
        <f>'pdf DetailxSch Pos'!CI63*'pdf DetailxSch Pos'!CI$124</f>
        <v>0</v>
      </c>
      <c r="CJ63" s="4">
        <f>'pdf DetailxSch Pos'!CJ63*'pdf DetailxSch Pos'!CJ$125</f>
        <v>0</v>
      </c>
      <c r="CK63" s="4">
        <f>'pdf DetailxSch Pos'!CK63*'pdf DetailxSch Pos'!CK$125</f>
        <v>0</v>
      </c>
      <c r="CL63" s="4">
        <f>'pdf DetailxSch Pos'!CL63*'pdf DetailxSch Pos'!CL$125</f>
        <v>47980.295566502449</v>
      </c>
      <c r="CM63" s="4">
        <f>'pdf DetailxSch Pos'!CM63*'pdf DetailxSch Pos'!CM$125</f>
        <v>103156.65024630539</v>
      </c>
      <c r="CN63" s="4">
        <f>'pdf DetailxSch Pos'!CN63*'pdf DetailxSch Pos'!CN$125</f>
        <v>5108.374384236452</v>
      </c>
      <c r="CO63" s="4">
        <f>'pdf DetailxSch Pos'!CO63*'pdf DetailxSch Pos'!CO$125</f>
        <v>0</v>
      </c>
      <c r="CP63" s="4">
        <f>'pdf DetailxSch Pos'!CP63*'pdf DetailxSch Pos'!CP$125</f>
        <v>0</v>
      </c>
      <c r="CQ63" s="4">
        <f>'pdf DetailxSch Pos'!CQ63*'pdf DetailxSch Pos'!CQ$125</f>
        <v>0</v>
      </c>
      <c r="CR63" s="4">
        <f>'pdf DetailxSch Pos'!CR63*'pdf DetailxSch Pos'!CR$125</f>
        <v>0</v>
      </c>
      <c r="CS63" s="4">
        <f>'pdf DetailxSch Pos'!CS63*'pdf DetailxSch Pos'!CS$124</f>
        <v>0</v>
      </c>
      <c r="CT63" s="4">
        <f>'pdf DetailxSch Pos'!CT63*'pdf DetailxSch Pos'!CT$125</f>
        <v>43965.517241379297</v>
      </c>
      <c r="CU63" s="4">
        <f>'pdf DetailxSch Pos'!CU63*'pdf DetailxSch Pos'!CU$125</f>
        <v>0</v>
      </c>
      <c r="CV63" s="4">
        <f>'pdf DetailxSch Pos'!CV63*'pdf DetailxSch Pos'!CV$125</f>
        <v>13511.33004926108</v>
      </c>
      <c r="CW63" s="4">
        <f>'pdf DetailxSch Pos'!CW63*'pdf DetailxSch Pos'!CW$125</f>
        <v>0</v>
      </c>
      <c r="CY63" s="4">
        <f>'pdf DetailxSch Pos'!CY63*'pdf DetailxSch Pos'!CY$125</f>
        <v>0</v>
      </c>
      <c r="CZ63" s="4">
        <f>'pdf DetailxSch Pos'!CZ63*'pdf DetailxSch Pos'!CZ$125</f>
        <v>0</v>
      </c>
      <c r="DA63" s="4">
        <f>'pdf DetailxSch Pos'!DA63*'pdf DetailxSch Pos'!DA$125</f>
        <v>0</v>
      </c>
      <c r="DB63" s="4">
        <f>'pdf DetailxSch Pos'!DB63*'pdf DetailxSch Pos'!DB$125</f>
        <v>0</v>
      </c>
      <c r="DC63" s="4">
        <f>'pdf DetailxSch Pos'!DC63*'pdf DetailxSch Pos'!DC$125</f>
        <v>0</v>
      </c>
      <c r="DD63" s="4">
        <f>'pdf DetailxSch $$'!DE63</f>
        <v>5012</v>
      </c>
      <c r="DE63" s="4">
        <f t="shared" si="0"/>
        <v>7125205.5456176978</v>
      </c>
      <c r="DF63" s="4">
        <f t="shared" si="1"/>
        <v>7130217.5456176978</v>
      </c>
      <c r="DG63" s="4">
        <f>'pdf DetailxSch $$'!DG63</f>
        <v>7283552</v>
      </c>
      <c r="DH63" s="4">
        <f t="shared" si="2"/>
        <v>153334.45438230224</v>
      </c>
      <c r="DI63" s="44">
        <f t="shared" si="3"/>
        <v>-2.1504877432041762E-2</v>
      </c>
    </row>
    <row r="64" spans="1:113" x14ac:dyDescent="0.2">
      <c r="A64" s="7">
        <v>271</v>
      </c>
      <c r="B64" t="s">
        <v>78</v>
      </c>
      <c r="C64" t="s">
        <v>351</v>
      </c>
      <c r="D64">
        <v>6</v>
      </c>
      <c r="E64" s="10">
        <v>449</v>
      </c>
      <c r="F64" s="9">
        <v>0.23799999999999999</v>
      </c>
      <c r="G64">
        <v>107</v>
      </c>
      <c r="H64" s="4">
        <f>'pdf DetailxSch Pos'!H64*'pdf DetailxSch Pos'!H$124</f>
        <v>191050.75104188372</v>
      </c>
      <c r="I64" s="4">
        <f>'pdf DetailxSch Pos'!I64*'pdf DetailxSch Pos'!I$124</f>
        <v>110891.27068881014</v>
      </c>
      <c r="J64" s="4">
        <f>'pdf DetailxSch Pos'!J64*'pdf DetailxSch Pos'!J$124</f>
        <v>168206.22413832045</v>
      </c>
      <c r="K64" s="4">
        <f>'pdf DetailxSch Pos'!K64*'pdf DetailxSch Pos'!K$124</f>
        <v>0</v>
      </c>
      <c r="L64" s="4">
        <f>'pdf DetailxSch Pos'!L64*'pdf DetailxSch Pos'!L$124</f>
        <v>0</v>
      </c>
      <c r="M64" s="4">
        <f>'pdf DetailxSch Pos'!M64*'pdf DetailxSch Pos'!M$124</f>
        <v>89505.059196611037</v>
      </c>
      <c r="N64" s="4">
        <f>'pdf DetailxSch Pos'!N64*'pdf DetailxSch Pos'!N$124</f>
        <v>59866.796146808359</v>
      </c>
      <c r="O64" s="4">
        <f>'pdf DetailxSch Pos'!O64*'pdf DetailxSch Pos'!O$124</f>
        <v>49314.313266129648</v>
      </c>
      <c r="P64" s="4">
        <f>'pdf DetailxSch Pos'!P64*'pdf DetailxSch Pos'!P$124</f>
        <v>0</v>
      </c>
      <c r="Q64" s="4">
        <f>'pdf DetailxSch Pos'!Q64*'pdf DetailxSch Pos'!Q$124</f>
        <v>0</v>
      </c>
      <c r="R64" s="4">
        <f>'pdf DetailxSch Pos'!R64*'pdf DetailxSch Pos'!R$124</f>
        <v>0</v>
      </c>
      <c r="S64" s="4">
        <f>'pdf DetailxSch Pos'!S64*'pdf DetailxSch Pos'!S$124</f>
        <v>77625.750694703253</v>
      </c>
      <c r="T64" s="4">
        <f>'pdf DetailxSch Pos'!T64*'pdf DetailxSch Pos'!T$124</f>
        <v>60676.224767295193</v>
      </c>
      <c r="U64" s="4">
        <f>'pdf DetailxSch Pos'!U64*'pdf DetailxSch Pos'!U$124</f>
        <v>99432.634749854755</v>
      </c>
      <c r="V64" s="4">
        <f>'pdf DetailxSch Pos'!V64*'pdf DetailxSch Pos'!V$124</f>
        <v>110891.27068881014</v>
      </c>
      <c r="W64" s="4">
        <f>'pdf DetailxSch Pos'!W64*'pdf DetailxSch Pos'!W$124</f>
        <v>499010.71809964563</v>
      </c>
      <c r="X64" s="4">
        <f>'pdf DetailxSch Pos'!X64*'pdf DetailxSch Pos'!X$124</f>
        <v>0</v>
      </c>
      <c r="Y64" s="4">
        <f>'pdf DetailxSch Pos'!Y64*'pdf DetailxSch Pos'!Y$124</f>
        <v>332673.8120664304</v>
      </c>
      <c r="Z64" s="4">
        <f>'pdf DetailxSch Pos'!Z64*'pdf DetailxSch Pos'!Z$124</f>
        <v>0</v>
      </c>
      <c r="AA64" s="4">
        <f>'pdf DetailxSch Pos'!AA64*'pdf DetailxSch Pos'!AA$124</f>
        <v>332673.8120664304</v>
      </c>
      <c r="AB64" s="4">
        <f>'pdf DetailxSch Pos'!AB64*'pdf DetailxSch Pos'!AB$124</f>
        <v>200466.94616738829</v>
      </c>
      <c r="AC64" s="4">
        <f>'pdf DetailxSch Pos'!AC64*'pdf DetailxSch Pos'!AC$124</f>
        <v>100233.47308369415</v>
      </c>
      <c r="AD64" s="4">
        <f>'pdf DetailxSch Pos'!AD64*'pdf DetailxSch Pos'!AD$124</f>
        <v>1996042.8723985825</v>
      </c>
      <c r="AE64" s="4">
        <f>'pdf DetailxSch Pos'!AE64*'pdf DetailxSch Pos'!AE$124</f>
        <v>0</v>
      </c>
      <c r="AF64" s="4">
        <f>'pdf DetailxSch Pos'!AF64*'pdf DetailxSch Pos'!AF$124</f>
        <v>110891.27068881014</v>
      </c>
      <c r="AG64" s="4">
        <f>'pdf DetailxSch Pos'!AG64*'pdf DetailxSch Pos'!AG$124</f>
        <v>110891.27068881014</v>
      </c>
      <c r="AH64" s="4">
        <f>'pdf DetailxSch Pos'!AH64*'pdf DetailxSch Pos'!AH$124</f>
        <v>776238.89482167095</v>
      </c>
      <c r="AI64" s="4">
        <f>'pdf DetailxSch Pos'!AI64*'pdf DetailxSch Pos'!AI$124</f>
        <v>200466.94616738829</v>
      </c>
      <c r="AJ64" s="4">
        <f>'pdf DetailxSch Pos'!AJ64*'pdf DetailxSch Pos'!AJ$124</f>
        <v>0</v>
      </c>
      <c r="AK64" s="4">
        <f>'pdf DetailxSch Pos'!AK64*'pdf DetailxSch Pos'!AK$124</f>
        <v>0</v>
      </c>
      <c r="AL64" s="4">
        <f>'pdf DetailxSch Pos'!AL64*'pdf DetailxSch Pos'!AL$124</f>
        <v>110891.27068881014</v>
      </c>
      <c r="AM64" s="4">
        <f>'pdf DetailxSch Pos'!AM64*'pdf DetailxSch Pos'!AM$124</f>
        <v>0</v>
      </c>
      <c r="AN64" s="4">
        <f>'pdf DetailxSch Pos'!AN64*'pdf DetailxSch Pos'!AN$124</f>
        <v>0</v>
      </c>
      <c r="AO64" s="4">
        <f>'pdf DetailxSch Pos'!AO64*'pdf DetailxSch Pos'!AO$124</f>
        <v>0</v>
      </c>
      <c r="AP64" s="4">
        <f>'pdf DetailxSch Pos'!AP64*'pdf DetailxSch Pos'!AP$124</f>
        <v>0</v>
      </c>
      <c r="AQ64" s="4">
        <f>'pdf DetailxSch Pos'!AQ64*'pdf DetailxSch Pos'!AQ$124</f>
        <v>0</v>
      </c>
      <c r="AR64" s="4">
        <f>'pdf DetailxSch Pos'!AR64*'pdf DetailxSch Pos'!AR$124</f>
        <v>0</v>
      </c>
      <c r="AS64" s="4">
        <f>'pdf DetailxSch Pos'!AS64*'pdf DetailxSch Pos'!AS$124</f>
        <v>0</v>
      </c>
      <c r="AT64" s="4">
        <f>'pdf DetailxSch Pos'!AT64*'pdf DetailxSch Pos'!AT$125</f>
        <v>0</v>
      </c>
      <c r="AU64" s="4">
        <f>'pdf DetailxSch Pos'!AU64*'pdf DetailxSch Pos'!AU$125</f>
        <v>0</v>
      </c>
      <c r="AV64" s="4">
        <f>'pdf DetailxSch Pos'!AV64*'pdf DetailxSch Pos'!AV$125</f>
        <v>0</v>
      </c>
      <c r="AW64" s="4">
        <f>'pdf DetailxSch Pos'!AW64*'pdf DetailxSch Pos'!AW$125</f>
        <v>0</v>
      </c>
      <c r="AX64" s="4">
        <f>'pdf DetailxSch Pos'!AX64*'pdf DetailxSch Pos'!AX$125</f>
        <v>11059.113300492607</v>
      </c>
      <c r="AY64" s="4">
        <f>'pdf DetailxSch Pos'!AY64*'pdf DetailxSch Pos'!AY$124</f>
        <v>0</v>
      </c>
      <c r="AZ64" s="4">
        <f>'pdf DetailxSch Pos'!AZ64*'pdf DetailxSch Pos'!AZ$124</f>
        <v>0</v>
      </c>
      <c r="BA64" s="4">
        <f>'pdf DetailxSch Pos'!BA64*'pdf DetailxSch Pos'!BA$124</f>
        <v>0</v>
      </c>
      <c r="BB64" s="4">
        <f>'pdf DetailxSch Pos'!BB64*'pdf DetailxSch Pos'!BB$124</f>
        <v>0</v>
      </c>
      <c r="BC64" s="4">
        <f>'pdf DetailxSch Pos'!BC64*'pdf DetailxSch Pos'!BC$124</f>
        <v>0</v>
      </c>
      <c r="BD64" s="4">
        <f>'pdf DetailxSch Pos'!BD64*'pdf DetailxSch Pos'!BD$124</f>
        <v>0</v>
      </c>
      <c r="BE64" s="4">
        <f>'pdf DetailxSch Pos'!BE64*'pdf DetailxSch Pos'!BE$124</f>
        <v>0</v>
      </c>
      <c r="BF64" s="4">
        <f>'pdf DetailxSch Pos'!BF64*'pdf DetailxSch Pos'!BF$125</f>
        <v>0</v>
      </c>
      <c r="BG64" s="4">
        <f>'pdf DetailxSch Pos'!BG64*'pdf DetailxSch Pos'!BG$125</f>
        <v>0</v>
      </c>
      <c r="BH64" s="4">
        <f>'pdf DetailxSch Pos'!BH64*'pdf DetailxSch Pos'!BH$125</f>
        <v>0</v>
      </c>
      <c r="BI64" s="4">
        <f>'pdf DetailxSch Pos'!BI64*'pdf DetailxSch Pos'!BI$125</f>
        <v>0</v>
      </c>
      <c r="BJ64" s="4">
        <f>'pdf DetailxSch Pos'!BJ64*'pdf DetailxSch Pos'!BJ$124</f>
        <v>0</v>
      </c>
      <c r="BK64" s="4">
        <f>'pdf DetailxSch Pos'!BK64*'pdf DetailxSch Pos'!BK$124</f>
        <v>0</v>
      </c>
      <c r="BL64" s="4">
        <f>'pdf DetailxSch Pos'!BL64*'pdf DetailxSch Pos'!BL$124</f>
        <v>0</v>
      </c>
      <c r="BM64" s="4">
        <f>'pdf DetailxSch Pos'!BM64*'pdf DetailxSch Pos'!BM$124</f>
        <v>0</v>
      </c>
      <c r="BN64" s="4">
        <f>'pdf DetailxSch Pos'!BN64*'pdf DetailxSch Pos'!BN$124</f>
        <v>0</v>
      </c>
      <c r="BO64" s="4">
        <f>'pdf DetailxSch Pos'!BO64*'pdf DetailxSch Pos'!BO$124</f>
        <v>0</v>
      </c>
      <c r="BP64" s="4">
        <f>'pdf DetailxSch Pos'!BP64*'pdf DetailxSch Pos'!BP$124</f>
        <v>0</v>
      </c>
      <c r="BQ64" s="4">
        <f>'pdf DetailxSch Pos'!BQ64*'pdf DetailxSch Pos'!BQ$124</f>
        <v>0</v>
      </c>
      <c r="BR64" s="4">
        <f>'pdf DetailxSch Pos'!BR64*'pdf DetailxSch Pos'!BR$125</f>
        <v>0</v>
      </c>
      <c r="BS64" s="4">
        <f>'pdf DetailxSch Pos'!BS64*'pdf DetailxSch Pos'!BS$125</f>
        <v>0</v>
      </c>
      <c r="BT64" s="4">
        <f>'pdf DetailxSch Pos'!BT64*'pdf DetailxSch Pos'!BT$125</f>
        <v>55095.566502463036</v>
      </c>
      <c r="BU64" s="4">
        <f>'pdf DetailxSch Pos'!BU64*'pdf DetailxSch Pos'!BU$125</f>
        <v>0</v>
      </c>
      <c r="BV64" s="4">
        <f>'pdf DetailxSch Pos'!BV64*'pdf DetailxSch Pos'!BV$124</f>
        <v>0</v>
      </c>
      <c r="BW64" s="4">
        <f>'pdf DetailxSch Pos'!BW64*'pdf DetailxSch Pos'!BW$125</f>
        <v>0</v>
      </c>
      <c r="BX64" s="4">
        <f>'pdf DetailxSch Pos'!BX64*'pdf DetailxSch Pos'!BX$125</f>
        <v>0</v>
      </c>
      <c r="BY64" s="4">
        <f>'pdf DetailxSch Pos'!BY64*'pdf DetailxSch Pos'!BY$125</f>
        <v>2543.842364532019</v>
      </c>
      <c r="BZ64" s="4">
        <f>'pdf DetailxSch Pos'!BZ64*'pdf DetailxSch Pos'!BZ$125</f>
        <v>2211.8226600985213</v>
      </c>
      <c r="CA64" s="4">
        <f>'pdf DetailxSch Pos'!CA64*'pdf DetailxSch Pos'!CA$125</f>
        <v>2211.8226600985213</v>
      </c>
      <c r="CB64" s="4">
        <f>'pdf DetailxSch Pos'!CB64*'pdf DetailxSch Pos'!CB$125</f>
        <v>2543.842364532019</v>
      </c>
      <c r="CC64" s="4">
        <f>'pdf DetailxSch Pos'!CC64*'pdf DetailxSch Pos'!CC$125</f>
        <v>8847.2906403940851</v>
      </c>
      <c r="CD64" s="4">
        <f>'pdf DetailxSch Pos'!CD64*'pdf DetailxSch Pos'!CD$124</f>
        <v>0</v>
      </c>
      <c r="CE64" s="4">
        <f>'pdf DetailxSch Pos'!CE64*'pdf DetailxSch Pos'!CE$124</f>
        <v>0</v>
      </c>
      <c r="CF64" s="4">
        <f>'pdf DetailxSch Pos'!CF64*'pdf DetailxSch Pos'!CF$125</f>
        <v>0</v>
      </c>
      <c r="CG64" s="4">
        <f>'pdf DetailxSch Pos'!CG64*'pdf DetailxSch Pos'!CG$125</f>
        <v>0</v>
      </c>
      <c r="CH64" s="4">
        <f>'pdf DetailxSch Pos'!CH64*'pdf DetailxSch Pos'!CH$124</f>
        <v>0</v>
      </c>
      <c r="CI64" s="4">
        <f>'pdf DetailxSch Pos'!CI64*'pdf DetailxSch Pos'!CI$124</f>
        <v>0</v>
      </c>
      <c r="CJ64" s="4">
        <f>'pdf DetailxSch Pos'!CJ64*'pdf DetailxSch Pos'!CJ$125</f>
        <v>0</v>
      </c>
      <c r="CK64" s="4">
        <f>'pdf DetailxSch Pos'!CK64*'pdf DetailxSch Pos'!CK$125</f>
        <v>0</v>
      </c>
      <c r="CL64" s="4">
        <f>'pdf DetailxSch Pos'!CL64*'pdf DetailxSch Pos'!CL$125</f>
        <v>44236.453201970427</v>
      </c>
      <c r="CM64" s="4">
        <f>'pdf DetailxSch Pos'!CM64*'pdf DetailxSch Pos'!CM$125</f>
        <v>94266.009852216725</v>
      </c>
      <c r="CN64" s="4">
        <f>'pdf DetailxSch Pos'!CN64*'pdf DetailxSch Pos'!CN$125</f>
        <v>5420.6896551724121</v>
      </c>
      <c r="CO64" s="4">
        <f>'pdf DetailxSch Pos'!CO64*'pdf DetailxSch Pos'!CO$125</f>
        <v>0</v>
      </c>
      <c r="CP64" s="4">
        <f>'pdf DetailxSch Pos'!CP64*'pdf DetailxSch Pos'!CP$125</f>
        <v>0</v>
      </c>
      <c r="CQ64" s="4">
        <f>'pdf DetailxSch Pos'!CQ64*'pdf DetailxSch Pos'!CQ$125</f>
        <v>0</v>
      </c>
      <c r="CR64" s="4">
        <f>'pdf DetailxSch Pos'!CR64*'pdf DetailxSch Pos'!CR$125</f>
        <v>0</v>
      </c>
      <c r="CS64" s="4">
        <f>'pdf DetailxSch Pos'!CS64*'pdf DetailxSch Pos'!CS$124</f>
        <v>0</v>
      </c>
      <c r="CT64" s="4">
        <f>'pdf DetailxSch Pos'!CT64*'pdf DetailxSch Pos'!CT$125</f>
        <v>4655.1724137931024</v>
      </c>
      <c r="CU64" s="4">
        <f>'pdf DetailxSch Pos'!CU64*'pdf DetailxSch Pos'!CU$125</f>
        <v>0</v>
      </c>
      <c r="CV64" s="4">
        <f>'pdf DetailxSch Pos'!CV64*'pdf DetailxSch Pos'!CV$125</f>
        <v>0</v>
      </c>
      <c r="CW64" s="4">
        <f>'pdf DetailxSch Pos'!CW64*'pdf DetailxSch Pos'!CW$125</f>
        <v>0</v>
      </c>
      <c r="CY64" s="4">
        <f>'pdf DetailxSch Pos'!CY64*'pdf DetailxSch Pos'!CY$125</f>
        <v>0</v>
      </c>
      <c r="CZ64" s="4">
        <f>'pdf DetailxSch Pos'!CZ64*'pdf DetailxSch Pos'!CZ$125</f>
        <v>0</v>
      </c>
      <c r="DA64" s="4">
        <f>'pdf DetailxSch Pos'!DA64*'pdf DetailxSch Pos'!DA$125</f>
        <v>0</v>
      </c>
      <c r="DB64" s="4">
        <f>'pdf DetailxSch Pos'!DB64*'pdf DetailxSch Pos'!DB$125</f>
        <v>0</v>
      </c>
      <c r="DC64" s="4">
        <f>'pdf DetailxSch Pos'!DC64*'pdf DetailxSch Pos'!DC$125</f>
        <v>0</v>
      </c>
      <c r="DD64" s="4">
        <f>'pdf DetailxSch $$'!DE64</f>
        <v>10</v>
      </c>
      <c r="DE64" s="4">
        <f t="shared" si="0"/>
        <v>6021033.2079326529</v>
      </c>
      <c r="DF64" s="4">
        <f t="shared" si="1"/>
        <v>6021043.2079326529</v>
      </c>
      <c r="DG64" s="4">
        <f>'pdf DetailxSch $$'!DG64</f>
        <v>6179447</v>
      </c>
      <c r="DH64" s="4">
        <f t="shared" si="2"/>
        <v>158403.79206734709</v>
      </c>
      <c r="DI64" s="44">
        <f t="shared" si="3"/>
        <v>-2.6308363284729793E-2</v>
      </c>
    </row>
    <row r="65" spans="1:113" x14ac:dyDescent="0.2">
      <c r="A65" s="7">
        <v>884</v>
      </c>
      <c r="B65" t="s">
        <v>79</v>
      </c>
      <c r="C65" t="s">
        <v>352</v>
      </c>
      <c r="D65">
        <v>5</v>
      </c>
      <c r="E65" s="10">
        <v>204</v>
      </c>
      <c r="F65" s="9">
        <v>0</v>
      </c>
      <c r="G65">
        <v>0</v>
      </c>
      <c r="H65" s="4">
        <f>'pdf DetailxSch Pos'!H65*'pdf DetailxSch Pos'!H$124</f>
        <v>191050.75104188372</v>
      </c>
      <c r="I65" s="4">
        <f>'pdf DetailxSch Pos'!I65*'pdf DetailxSch Pos'!I$124</f>
        <v>110891.27068881014</v>
      </c>
      <c r="J65" s="4">
        <f>'pdf DetailxSch Pos'!J65*'pdf DetailxSch Pos'!J$124</f>
        <v>107040.32445165845</v>
      </c>
      <c r="K65" s="4">
        <f>'pdf DetailxSch Pos'!K65*'pdf DetailxSch Pos'!K$124</f>
        <v>0</v>
      </c>
      <c r="L65" s="4">
        <f>'pdf DetailxSch Pos'!L65*'pdf DetailxSch Pos'!L$124</f>
        <v>124758.86087554789</v>
      </c>
      <c r="M65" s="4">
        <f>'pdf DetailxSch Pos'!M65*'pdf DetailxSch Pos'!M$124</f>
        <v>44752.529598305518</v>
      </c>
      <c r="N65" s="4">
        <f>'pdf DetailxSch Pos'!N65*'pdf DetailxSch Pos'!N$124</f>
        <v>59866.796146808359</v>
      </c>
      <c r="O65" s="4">
        <f>'pdf DetailxSch Pos'!O65*'pdf DetailxSch Pos'!O$124</f>
        <v>0</v>
      </c>
      <c r="P65" s="4">
        <f>'pdf DetailxSch Pos'!P65*'pdf DetailxSch Pos'!P$124</f>
        <v>49534.351124581444</v>
      </c>
      <c r="Q65" s="4">
        <f>'pdf DetailxSch Pos'!Q65*'pdf DetailxSch Pos'!Q$124</f>
        <v>69924</v>
      </c>
      <c r="R65" s="4">
        <f>'pdf DetailxSch Pos'!R65*'pdf DetailxSch Pos'!R$124</f>
        <v>0</v>
      </c>
      <c r="S65" s="4">
        <f>'pdf DetailxSch Pos'!S65*'pdf DetailxSch Pos'!S$124</f>
        <v>77625.750694703253</v>
      </c>
      <c r="T65" s="4">
        <f>'pdf DetailxSch Pos'!T65*'pdf DetailxSch Pos'!T$124</f>
        <v>60676.224767295193</v>
      </c>
      <c r="U65" s="4">
        <f>'pdf DetailxSch Pos'!U65*'pdf DetailxSch Pos'!U$124</f>
        <v>49716.317374927377</v>
      </c>
      <c r="V65" s="4">
        <f>'pdf DetailxSch Pos'!V65*'pdf DetailxSch Pos'!V$124</f>
        <v>55445.635344405069</v>
      </c>
      <c r="W65" s="4">
        <f>'pdf DetailxSch Pos'!W65*'pdf DetailxSch Pos'!W$124</f>
        <v>0</v>
      </c>
      <c r="X65" s="4">
        <f>'pdf DetailxSch Pos'!X65*'pdf DetailxSch Pos'!X$124</f>
        <v>0</v>
      </c>
      <c r="Y65" s="4">
        <f>'pdf DetailxSch Pos'!Y65*'pdf DetailxSch Pos'!Y$124</f>
        <v>0</v>
      </c>
      <c r="Z65" s="4">
        <f>'pdf DetailxSch Pos'!Z65*'pdf DetailxSch Pos'!Z$124</f>
        <v>0</v>
      </c>
      <c r="AA65" s="4">
        <f>'pdf DetailxSch Pos'!AA65*'pdf DetailxSch Pos'!AA$124</f>
        <v>0</v>
      </c>
      <c r="AB65" s="4">
        <f>'pdf DetailxSch Pos'!AB65*'pdf DetailxSch Pos'!AB$124</f>
        <v>0</v>
      </c>
      <c r="AC65" s="4">
        <f>'pdf DetailxSch Pos'!AC65*'pdf DetailxSch Pos'!AC$124</f>
        <v>0</v>
      </c>
      <c r="AD65" s="4">
        <f>'pdf DetailxSch Pos'!AD65*'pdf DetailxSch Pos'!AD$124</f>
        <v>942575.80085488618</v>
      </c>
      <c r="AE65" s="4">
        <f>'pdf DetailxSch Pos'!AE65*'pdf DetailxSch Pos'!AE$124</f>
        <v>0</v>
      </c>
      <c r="AF65" s="4">
        <f>'pdf DetailxSch Pos'!AF65*'pdf DetailxSch Pos'!AF$124</f>
        <v>110891.27068881014</v>
      </c>
      <c r="AG65" s="4">
        <f>'pdf DetailxSch Pos'!AG65*'pdf DetailxSch Pos'!AG$124</f>
        <v>110891.27068881014</v>
      </c>
      <c r="AH65" s="4">
        <f>'pdf DetailxSch Pos'!AH65*'pdf DetailxSch Pos'!AH$124</f>
        <v>1108912.7068881013</v>
      </c>
      <c r="AI65" s="4">
        <f>'pdf DetailxSch Pos'!AI65*'pdf DetailxSch Pos'!AI$124</f>
        <v>66822.315389129435</v>
      </c>
      <c r="AJ65" s="4">
        <f>'pdf DetailxSch Pos'!AJ65*'pdf DetailxSch Pos'!AJ$124</f>
        <v>48327.936512970991</v>
      </c>
      <c r="AK65" s="4">
        <f>'pdf DetailxSch Pos'!AK65*'pdf DetailxSch Pos'!AK$124</f>
        <v>0</v>
      </c>
      <c r="AL65" s="4">
        <f>'pdf DetailxSch Pos'!AL65*'pdf DetailxSch Pos'!AL$124</f>
        <v>0</v>
      </c>
      <c r="AM65" s="4">
        <f>'pdf DetailxSch Pos'!AM65*'pdf DetailxSch Pos'!AM$124</f>
        <v>19960.428723985824</v>
      </c>
      <c r="AN65" s="4">
        <f>'pdf DetailxSch Pos'!AN65*'pdf DetailxSch Pos'!AN$124</f>
        <v>0</v>
      </c>
      <c r="AO65" s="4">
        <f>'pdf DetailxSch Pos'!AO65*'pdf DetailxSch Pos'!AO$124</f>
        <v>0</v>
      </c>
      <c r="AP65" s="4">
        <f>'pdf DetailxSch Pos'!AP65*'pdf DetailxSch Pos'!AP$124</f>
        <v>0</v>
      </c>
      <c r="AQ65" s="4">
        <f>'pdf DetailxSch Pos'!AQ65*'pdf DetailxSch Pos'!AQ$124</f>
        <v>0</v>
      </c>
      <c r="AR65" s="4">
        <f>'pdf DetailxSch Pos'!AR65*'pdf DetailxSch Pos'!AR$124</f>
        <v>0</v>
      </c>
      <c r="AS65" s="4">
        <f>'pdf DetailxSch Pos'!AS65*'pdf DetailxSch Pos'!AS$124</f>
        <v>0</v>
      </c>
      <c r="AT65" s="4">
        <f>'pdf DetailxSch Pos'!AT65*'pdf DetailxSch Pos'!AT$125</f>
        <v>0</v>
      </c>
      <c r="AU65" s="4">
        <f>'pdf DetailxSch Pos'!AU65*'pdf DetailxSch Pos'!AU$125</f>
        <v>0</v>
      </c>
      <c r="AV65" s="4">
        <f>'pdf DetailxSch Pos'!AV65*'pdf DetailxSch Pos'!AV$125</f>
        <v>63013.793103448254</v>
      </c>
      <c r="AW65" s="4">
        <f>'pdf DetailxSch Pos'!AW65*'pdf DetailxSch Pos'!AW$125</f>
        <v>1017.7339901477829</v>
      </c>
      <c r="AX65" s="4">
        <f>'pdf DetailxSch Pos'!AX65*'pdf DetailxSch Pos'!AX$125</f>
        <v>0</v>
      </c>
      <c r="AY65" s="4">
        <f>'pdf DetailxSch Pos'!AY65*'pdf DetailxSch Pos'!AY$124</f>
        <v>0</v>
      </c>
      <c r="AZ65" s="4">
        <f>'pdf DetailxSch Pos'!AZ65*'pdf DetailxSch Pos'!AZ$124</f>
        <v>0</v>
      </c>
      <c r="BA65" s="4">
        <f>'pdf DetailxSch Pos'!BA65*'pdf DetailxSch Pos'!BA$124</f>
        <v>0</v>
      </c>
      <c r="BB65" s="4">
        <f>'pdf DetailxSch Pos'!BB65*'pdf DetailxSch Pos'!BB$124</f>
        <v>0</v>
      </c>
      <c r="BC65" s="4">
        <f>'pdf DetailxSch Pos'!BC65*'pdf DetailxSch Pos'!BC$124</f>
        <v>0</v>
      </c>
      <c r="BD65" s="4">
        <f>'pdf DetailxSch Pos'!BD65*'pdf DetailxSch Pos'!BD$124</f>
        <v>0</v>
      </c>
      <c r="BE65" s="4">
        <f>'pdf DetailxSch Pos'!BE65*'pdf DetailxSch Pos'!BE$124</f>
        <v>0</v>
      </c>
      <c r="BF65" s="4">
        <f>'pdf DetailxSch Pos'!BF65*'pdf DetailxSch Pos'!BF$125</f>
        <v>0</v>
      </c>
      <c r="BG65" s="4">
        <f>'pdf DetailxSch Pos'!BG65*'pdf DetailxSch Pos'!BG$125</f>
        <v>0</v>
      </c>
      <c r="BH65" s="4">
        <f>'pdf DetailxSch Pos'!BH65*'pdf DetailxSch Pos'!BH$125</f>
        <v>0</v>
      </c>
      <c r="BI65" s="4">
        <f>'pdf DetailxSch Pos'!BI65*'pdf DetailxSch Pos'!BI$125</f>
        <v>0</v>
      </c>
      <c r="BJ65" s="4">
        <f>'pdf DetailxSch Pos'!BJ65*'pdf DetailxSch Pos'!BJ$124</f>
        <v>0</v>
      </c>
      <c r="BK65" s="4">
        <f>'pdf DetailxSch Pos'!BK65*'pdf DetailxSch Pos'!BK$124</f>
        <v>0</v>
      </c>
      <c r="BL65" s="4">
        <f>'pdf DetailxSch Pos'!BL65*'pdf DetailxSch Pos'!BL$124</f>
        <v>0</v>
      </c>
      <c r="BM65" s="4">
        <f>'pdf DetailxSch Pos'!BM65*'pdf DetailxSch Pos'!BM$124</f>
        <v>0</v>
      </c>
      <c r="BN65" s="4">
        <f>'pdf DetailxSch Pos'!BN65*'pdf DetailxSch Pos'!BN$124</f>
        <v>0</v>
      </c>
      <c r="BO65" s="4">
        <f>'pdf DetailxSch Pos'!BO65*'pdf DetailxSch Pos'!BO$124</f>
        <v>0</v>
      </c>
      <c r="BP65" s="4">
        <f>'pdf DetailxSch Pos'!BP65*'pdf DetailxSch Pos'!BP$124</f>
        <v>0</v>
      </c>
      <c r="BQ65" s="4">
        <f>'pdf DetailxSch Pos'!BQ65*'pdf DetailxSch Pos'!BQ$124</f>
        <v>0</v>
      </c>
      <c r="BR65" s="4">
        <f>'pdf DetailxSch Pos'!BR65*'pdf DetailxSch Pos'!BR$125</f>
        <v>0</v>
      </c>
      <c r="BS65" s="4">
        <f>'pdf DetailxSch Pos'!BS65*'pdf DetailxSch Pos'!BS$125</f>
        <v>0</v>
      </c>
      <c r="BT65" s="4">
        <f>'pdf DetailxSch Pos'!BT65*'pdf DetailxSch Pos'!BT$125</f>
        <v>240439.40886699499</v>
      </c>
      <c r="BU65" s="4">
        <f>'pdf DetailxSch Pos'!BU65*'pdf DetailxSch Pos'!BU$125</f>
        <v>0</v>
      </c>
      <c r="BV65" s="4">
        <f>'pdf DetailxSch Pos'!BV65*'pdf DetailxSch Pos'!BV$124</f>
        <v>0</v>
      </c>
      <c r="BW65" s="4">
        <f>'pdf DetailxSch Pos'!BW65*'pdf DetailxSch Pos'!BW$125</f>
        <v>0</v>
      </c>
      <c r="BX65" s="4">
        <f>'pdf DetailxSch Pos'!BX65*'pdf DetailxSch Pos'!BX$125</f>
        <v>0</v>
      </c>
      <c r="BY65" s="4">
        <f>'pdf DetailxSch Pos'!BY65*'pdf DetailxSch Pos'!BY$125</f>
        <v>5778.3251231527074</v>
      </c>
      <c r="BZ65" s="4">
        <f>'pdf DetailxSch Pos'!BZ65*'pdf DetailxSch Pos'!BZ$125</f>
        <v>3014.7783251231517</v>
      </c>
      <c r="CA65" s="4">
        <f>'pdf DetailxSch Pos'!CA65*'pdf DetailxSch Pos'!CA$125</f>
        <v>3014.7783251231517</v>
      </c>
      <c r="CB65" s="4">
        <f>'pdf DetailxSch Pos'!CB65*'pdf DetailxSch Pos'!CB$125</f>
        <v>6933.9901477832491</v>
      </c>
      <c r="CC65" s="4">
        <f>'pdf DetailxSch Pos'!CC65*'pdf DetailxSch Pos'!CC$125</f>
        <v>4019.7044334975358</v>
      </c>
      <c r="CD65" s="4">
        <f>'pdf DetailxSch Pos'!CD65*'pdf DetailxSch Pos'!CD$124</f>
        <v>0</v>
      </c>
      <c r="CE65" s="4">
        <f>'pdf DetailxSch Pos'!CE65*'pdf DetailxSch Pos'!CE$124</f>
        <v>110891.27068881014</v>
      </c>
      <c r="CF65" s="4">
        <f>'pdf DetailxSch Pos'!CF65*'pdf DetailxSch Pos'!CF$125</f>
        <v>0</v>
      </c>
      <c r="CG65" s="4">
        <f>'pdf DetailxSch Pos'!CG65*'pdf DetailxSch Pos'!CG$125</f>
        <v>147783.25123152704</v>
      </c>
      <c r="CH65" s="4">
        <f>'pdf DetailxSch Pos'!CH65*'pdf DetailxSch Pos'!CH$124</f>
        <v>0</v>
      </c>
      <c r="CI65" s="4">
        <f>'pdf DetailxSch Pos'!CI65*'pdf DetailxSch Pos'!CI$124</f>
        <v>0</v>
      </c>
      <c r="CJ65" s="4">
        <f>'pdf DetailxSch Pos'!CJ65*'pdf DetailxSch Pos'!CJ$125</f>
        <v>0</v>
      </c>
      <c r="CK65" s="4">
        <f>'pdf DetailxSch Pos'!CK65*'pdf DetailxSch Pos'!CK$125</f>
        <v>0</v>
      </c>
      <c r="CL65" s="4">
        <f>'pdf DetailxSch Pos'!CL65*'pdf DetailxSch Pos'!CL$125</f>
        <v>20098.522167487678</v>
      </c>
      <c r="CM65" s="4">
        <f>'pdf DetailxSch Pos'!CM65*'pdf DetailxSch Pos'!CM$125</f>
        <v>57180.295566502442</v>
      </c>
      <c r="CN65" s="4">
        <f>'pdf DetailxSch Pos'!CN65*'pdf DetailxSch Pos'!CN$125</f>
        <v>3524.1379310344814</v>
      </c>
      <c r="CO65" s="4">
        <f>'pdf DetailxSch Pos'!CO65*'pdf DetailxSch Pos'!CO$125</f>
        <v>0</v>
      </c>
      <c r="CP65" s="4">
        <f>'pdf DetailxSch Pos'!CP65*'pdf DetailxSch Pos'!CP$125</f>
        <v>0</v>
      </c>
      <c r="CQ65" s="4">
        <f>'pdf DetailxSch Pos'!CQ65*'pdf DetailxSch Pos'!CQ$125</f>
        <v>0</v>
      </c>
      <c r="CR65" s="4">
        <f>'pdf DetailxSch Pos'!CR65*'pdf DetailxSch Pos'!CR$125</f>
        <v>0</v>
      </c>
      <c r="CS65" s="4">
        <f>'pdf DetailxSch Pos'!CS65*'pdf DetailxSch Pos'!CS$124</f>
        <v>0</v>
      </c>
      <c r="CT65" s="4">
        <f>'pdf DetailxSch Pos'!CT65*'pdf DetailxSch Pos'!CT$125</f>
        <v>0</v>
      </c>
      <c r="CU65" s="4">
        <f>'pdf DetailxSch Pos'!CU65*'pdf DetailxSch Pos'!CU$125</f>
        <v>4876.8472906403922</v>
      </c>
      <c r="CV65" s="4">
        <f>'pdf DetailxSch Pos'!CV65*'pdf DetailxSch Pos'!CV$125</f>
        <v>441055.17241379299</v>
      </c>
      <c r="CW65" s="4">
        <f>'pdf DetailxSch Pos'!CW65*'pdf DetailxSch Pos'!CW$125</f>
        <v>110905.41871921178</v>
      </c>
      <c r="CY65" s="4">
        <f>'pdf DetailxSch Pos'!CY65*'pdf DetailxSch Pos'!CY$125</f>
        <v>0</v>
      </c>
      <c r="CZ65" s="4">
        <f>'pdf DetailxSch Pos'!CZ65*'pdf DetailxSch Pos'!CZ$125</f>
        <v>0</v>
      </c>
      <c r="DA65" s="4">
        <f>'pdf DetailxSch Pos'!DA65*'pdf DetailxSch Pos'!DA$125</f>
        <v>0</v>
      </c>
      <c r="DB65" s="4">
        <f>'pdf DetailxSch Pos'!DB65*'pdf DetailxSch Pos'!DB$125</f>
        <v>0</v>
      </c>
      <c r="DC65" s="4">
        <f>'pdf DetailxSch Pos'!DC65*'pdf DetailxSch Pos'!DC$125</f>
        <v>0</v>
      </c>
      <c r="DD65" s="4">
        <f>'pdf DetailxSch $$'!DE65</f>
        <v>112779</v>
      </c>
      <c r="DE65" s="4">
        <f t="shared" si="0"/>
        <v>4633211.9701798977</v>
      </c>
      <c r="DF65" s="4">
        <f t="shared" si="1"/>
        <v>4745990.9701798977</v>
      </c>
      <c r="DG65" s="4">
        <f>'pdf DetailxSch $$'!DG65</f>
        <v>4916730</v>
      </c>
      <c r="DH65" s="4">
        <f t="shared" si="2"/>
        <v>170739.02982010227</v>
      </c>
      <c r="DI65" s="44">
        <f t="shared" si="3"/>
        <v>-3.5975422391844619E-2</v>
      </c>
    </row>
    <row r="66" spans="1:113" x14ac:dyDescent="0.2">
      <c r="A66" s="7">
        <v>420</v>
      </c>
      <c r="B66" t="s">
        <v>80</v>
      </c>
      <c r="C66" t="s">
        <v>355</v>
      </c>
      <c r="D66">
        <v>4</v>
      </c>
      <c r="E66" s="10">
        <v>641</v>
      </c>
      <c r="F66" s="9">
        <v>0.40600000000000003</v>
      </c>
      <c r="G66">
        <v>260</v>
      </c>
      <c r="H66" s="4">
        <f>'pdf DetailxSch Pos'!H66*'pdf DetailxSch Pos'!H$124</f>
        <v>191050.75104188372</v>
      </c>
      <c r="I66" s="4">
        <f>'pdf DetailxSch Pos'!I66*'pdf DetailxSch Pos'!I$124</f>
        <v>110891.27068881014</v>
      </c>
      <c r="J66" s="4">
        <f>'pdf DetailxSch Pos'!J66*'pdf DetailxSch Pos'!J$124</f>
        <v>321120.9733549754</v>
      </c>
      <c r="K66" s="4">
        <f>'pdf DetailxSch Pos'!K66*'pdf DetailxSch Pos'!K$124</f>
        <v>177426.03310209623</v>
      </c>
      <c r="L66" s="4">
        <f>'pdf DetailxSch Pos'!L66*'pdf DetailxSch Pos'!L$124</f>
        <v>0</v>
      </c>
      <c r="M66" s="4">
        <f>'pdf DetailxSch Pos'!M66*'pdf DetailxSch Pos'!M$124</f>
        <v>89505.059196611037</v>
      </c>
      <c r="N66" s="4">
        <f>'pdf DetailxSch Pos'!N66*'pdf DetailxSch Pos'!N$124</f>
        <v>59866.796146808359</v>
      </c>
      <c r="O66" s="4">
        <f>'pdf DetailxSch Pos'!O66*'pdf DetailxSch Pos'!O$124</f>
        <v>71729.910205279477</v>
      </c>
      <c r="P66" s="4">
        <f>'pdf DetailxSch Pos'!P66*'pdf DetailxSch Pos'!P$124</f>
        <v>0</v>
      </c>
      <c r="Q66" s="4">
        <f>'pdf DetailxSch Pos'!Q66*'pdf DetailxSch Pos'!Q$124</f>
        <v>0</v>
      </c>
      <c r="R66" s="4">
        <f>'pdf DetailxSch Pos'!R66*'pdf DetailxSch Pos'!R$124</f>
        <v>0</v>
      </c>
      <c r="S66" s="4">
        <f>'pdf DetailxSch Pos'!S66*'pdf DetailxSch Pos'!S$124</f>
        <v>77625.750694703253</v>
      </c>
      <c r="T66" s="4">
        <f>'pdf DetailxSch Pos'!T66*'pdf DetailxSch Pos'!T$124</f>
        <v>60676.224767295193</v>
      </c>
      <c r="U66" s="4">
        <f>'pdf DetailxSch Pos'!U66*'pdf DetailxSch Pos'!U$124</f>
        <v>198865.26949970951</v>
      </c>
      <c r="V66" s="4">
        <f>'pdf DetailxSch Pos'!V66*'pdf DetailxSch Pos'!V$124</f>
        <v>110891.27068881014</v>
      </c>
      <c r="W66" s="4">
        <f>'pdf DetailxSch Pos'!W66*'pdf DetailxSch Pos'!W$124</f>
        <v>0</v>
      </c>
      <c r="X66" s="4">
        <f>'pdf DetailxSch Pos'!X66*'pdf DetailxSch Pos'!X$124</f>
        <v>0</v>
      </c>
      <c r="Y66" s="4">
        <f>'pdf DetailxSch Pos'!Y66*'pdf DetailxSch Pos'!Y$124</f>
        <v>0</v>
      </c>
      <c r="Z66" s="4">
        <f>'pdf DetailxSch Pos'!Z66*'pdf DetailxSch Pos'!Z$124</f>
        <v>0</v>
      </c>
      <c r="AA66" s="4">
        <f>'pdf DetailxSch Pos'!AA66*'pdf DetailxSch Pos'!AA$124</f>
        <v>0</v>
      </c>
      <c r="AB66" s="4">
        <f>'pdf DetailxSch Pos'!AB66*'pdf DetailxSch Pos'!AB$124</f>
        <v>0</v>
      </c>
      <c r="AC66" s="4">
        <f>'pdf DetailxSch Pos'!AC66*'pdf DetailxSch Pos'!AC$124</f>
        <v>0</v>
      </c>
      <c r="AD66" s="4">
        <f>'pdf DetailxSch Pos'!AD66*'pdf DetailxSch Pos'!AD$124</f>
        <v>3238025.1041132561</v>
      </c>
      <c r="AE66" s="4">
        <f>'pdf DetailxSch Pos'!AE66*'pdf DetailxSch Pos'!AE$124</f>
        <v>0</v>
      </c>
      <c r="AF66" s="4">
        <f>'pdf DetailxSch Pos'!AF66*'pdf DetailxSch Pos'!AF$124</f>
        <v>110891.27068881014</v>
      </c>
      <c r="AG66" s="4">
        <f>'pdf DetailxSch Pos'!AG66*'pdf DetailxSch Pos'!AG$124</f>
        <v>332673.8120664304</v>
      </c>
      <c r="AH66" s="4">
        <f>'pdf DetailxSch Pos'!AH66*'pdf DetailxSch Pos'!AH$124</f>
        <v>1441586.5189545318</v>
      </c>
      <c r="AI66" s="4">
        <f>'pdf DetailxSch Pos'!AI66*'pdf DetailxSch Pos'!AI$124</f>
        <v>66822.315389129435</v>
      </c>
      <c r="AJ66" s="4">
        <f>'pdf DetailxSch Pos'!AJ66*'pdf DetailxSch Pos'!AJ$124</f>
        <v>48327.936512970991</v>
      </c>
      <c r="AK66" s="4">
        <f>'pdf DetailxSch Pos'!AK66*'pdf DetailxSch Pos'!AK$124</f>
        <v>0</v>
      </c>
      <c r="AL66" s="4">
        <f>'pdf DetailxSch Pos'!AL66*'pdf DetailxSch Pos'!AL$124</f>
        <v>1441586.5189545318</v>
      </c>
      <c r="AM66" s="4">
        <f>'pdf DetailxSch Pos'!AM66*'pdf DetailxSch Pos'!AM$124</f>
        <v>0</v>
      </c>
      <c r="AN66" s="4">
        <f>'pdf DetailxSch Pos'!AN66*'pdf DetailxSch Pos'!AN$124</f>
        <v>0</v>
      </c>
      <c r="AO66" s="4">
        <f>'pdf DetailxSch Pos'!AO66*'pdf DetailxSch Pos'!AO$124</f>
        <v>332673.8120664304</v>
      </c>
      <c r="AP66" s="4">
        <f>'pdf DetailxSch Pos'!AP66*'pdf DetailxSch Pos'!AP$124</f>
        <v>0</v>
      </c>
      <c r="AQ66" s="4">
        <f>'pdf DetailxSch Pos'!AQ66*'pdf DetailxSch Pos'!AQ$124</f>
        <v>0</v>
      </c>
      <c r="AR66" s="4">
        <f>'pdf DetailxSch Pos'!AR66*'pdf DetailxSch Pos'!AR$124</f>
        <v>0</v>
      </c>
      <c r="AS66" s="4">
        <f>'pdf DetailxSch Pos'!AS66*'pdf DetailxSch Pos'!AS$124</f>
        <v>0</v>
      </c>
      <c r="AT66" s="4">
        <f>'pdf DetailxSch Pos'!AT66*'pdf DetailxSch Pos'!AT$125</f>
        <v>0</v>
      </c>
      <c r="AU66" s="4">
        <f>'pdf DetailxSch Pos'!AU66*'pdf DetailxSch Pos'!AU$125</f>
        <v>0</v>
      </c>
      <c r="AV66" s="4">
        <f>'pdf DetailxSch Pos'!AV66*'pdf DetailxSch Pos'!AV$125</f>
        <v>281801.97044334968</v>
      </c>
      <c r="AW66" s="4">
        <f>'pdf DetailxSch Pos'!AW66*'pdf DetailxSch Pos'!AW$125</f>
        <v>4552.7093596059103</v>
      </c>
      <c r="AX66" s="4">
        <f>'pdf DetailxSch Pos'!AX66*'pdf DetailxSch Pos'!AX$125</f>
        <v>0</v>
      </c>
      <c r="AY66" s="4">
        <f>'pdf DetailxSch Pos'!AY66*'pdf DetailxSch Pos'!AY$124</f>
        <v>0</v>
      </c>
      <c r="AZ66" s="4">
        <f>'pdf DetailxSch Pos'!AZ66*'pdf DetailxSch Pos'!AZ$124</f>
        <v>0</v>
      </c>
      <c r="BA66" s="4">
        <f>'pdf DetailxSch Pos'!BA66*'pdf DetailxSch Pos'!BA$124</f>
        <v>0</v>
      </c>
      <c r="BB66" s="4">
        <f>'pdf DetailxSch Pos'!BB66*'pdf DetailxSch Pos'!BB$124</f>
        <v>0</v>
      </c>
      <c r="BC66" s="4">
        <f>'pdf DetailxSch Pos'!BC66*'pdf DetailxSch Pos'!BC$124</f>
        <v>0</v>
      </c>
      <c r="BD66" s="4">
        <f>'pdf DetailxSch Pos'!BD66*'pdf DetailxSch Pos'!BD$124</f>
        <v>0</v>
      </c>
      <c r="BE66" s="4">
        <f>'pdf DetailxSch Pos'!BE66*'pdf DetailxSch Pos'!BE$124</f>
        <v>0</v>
      </c>
      <c r="BF66" s="4">
        <f>'pdf DetailxSch Pos'!BF66*'pdf DetailxSch Pos'!BF$125</f>
        <v>0</v>
      </c>
      <c r="BG66" s="4">
        <f>'pdf DetailxSch Pos'!BG66*'pdf DetailxSch Pos'!BG$125</f>
        <v>0</v>
      </c>
      <c r="BH66" s="4">
        <f>'pdf DetailxSch Pos'!BH66*'pdf DetailxSch Pos'!BH$125</f>
        <v>0</v>
      </c>
      <c r="BI66" s="4">
        <f>'pdf DetailxSch Pos'!BI66*'pdf DetailxSch Pos'!BI$125</f>
        <v>0</v>
      </c>
      <c r="BJ66" s="4">
        <f>'pdf DetailxSch Pos'!BJ66*'pdf DetailxSch Pos'!BJ$124</f>
        <v>0</v>
      </c>
      <c r="BK66" s="4">
        <f>'pdf DetailxSch Pos'!BK66*'pdf DetailxSch Pos'!BK$124</f>
        <v>0</v>
      </c>
      <c r="BL66" s="4">
        <f>'pdf DetailxSch Pos'!BL66*'pdf DetailxSch Pos'!BL$124</f>
        <v>0</v>
      </c>
      <c r="BM66" s="4">
        <f>'pdf DetailxSch Pos'!BM66*'pdf DetailxSch Pos'!BM$124</f>
        <v>0</v>
      </c>
      <c r="BN66" s="4">
        <f>'pdf DetailxSch Pos'!BN66*'pdf DetailxSch Pos'!BN$124</f>
        <v>0</v>
      </c>
      <c r="BO66" s="4">
        <f>'pdf DetailxSch Pos'!BO66*'pdf DetailxSch Pos'!BO$124</f>
        <v>0</v>
      </c>
      <c r="BP66" s="4">
        <f>'pdf DetailxSch Pos'!BP66*'pdf DetailxSch Pos'!BP$124</f>
        <v>332673.8120664304</v>
      </c>
      <c r="BQ66" s="4">
        <f>'pdf DetailxSch Pos'!BQ66*'pdf DetailxSch Pos'!BQ$124</f>
        <v>0</v>
      </c>
      <c r="BR66" s="4">
        <f>'pdf DetailxSch Pos'!BR66*'pdf DetailxSch Pos'!BR$125</f>
        <v>22660.098522167482</v>
      </c>
      <c r="BS66" s="4">
        <f>'pdf DetailxSch Pos'!BS66*'pdf DetailxSch Pos'!BS$125</f>
        <v>4926.1083743842346</v>
      </c>
      <c r="BT66" s="4">
        <f>'pdf DetailxSch Pos'!BT66*'pdf DetailxSch Pos'!BT$125</f>
        <v>350629.5566502462</v>
      </c>
      <c r="BU66" s="4">
        <f>'pdf DetailxSch Pos'!BU66*'pdf DetailxSch Pos'!BU$125</f>
        <v>98522.167487684696</v>
      </c>
      <c r="BV66" s="4">
        <f>'pdf DetailxSch Pos'!BV66*'pdf DetailxSch Pos'!BV$124</f>
        <v>0</v>
      </c>
      <c r="BW66" s="4">
        <f>'pdf DetailxSch Pos'!BW66*'pdf DetailxSch Pos'!BW$125</f>
        <v>0</v>
      </c>
      <c r="BX66" s="4">
        <f>'pdf DetailxSch Pos'!BX66*'pdf DetailxSch Pos'!BX$125</f>
        <v>5123.1527093596042</v>
      </c>
      <c r="BY66" s="4">
        <f>'pdf DetailxSch Pos'!BY66*'pdf DetailxSch Pos'!BY$125</f>
        <v>5809.8522167487663</v>
      </c>
      <c r="BZ66" s="4">
        <f>'pdf DetailxSch Pos'!BZ66*'pdf DetailxSch Pos'!BZ$125</f>
        <v>6315.2709359605888</v>
      </c>
      <c r="CA66" s="4">
        <f>'pdf DetailxSch Pos'!CA66*'pdf DetailxSch Pos'!CA$125</f>
        <v>6315.2709359605888</v>
      </c>
      <c r="CB66" s="4">
        <f>'pdf DetailxSch Pos'!CB66*'pdf DetailxSch Pos'!CB$125</f>
        <v>7263.0541871921159</v>
      </c>
      <c r="CC66" s="4">
        <f>'pdf DetailxSch Pos'!CC66*'pdf DetailxSch Pos'!CC$125</f>
        <v>12630.541871921178</v>
      </c>
      <c r="CD66" s="4">
        <f>'pdf DetailxSch Pos'!CD66*'pdf DetailxSch Pos'!CD$124</f>
        <v>0</v>
      </c>
      <c r="CE66" s="4">
        <f>'pdf DetailxSch Pos'!CE66*'pdf DetailxSch Pos'!CE$124</f>
        <v>0</v>
      </c>
      <c r="CF66" s="4">
        <f>'pdf DetailxSch Pos'!CF66*'pdf DetailxSch Pos'!CF$125</f>
        <v>0</v>
      </c>
      <c r="CG66" s="4">
        <f>'pdf DetailxSch Pos'!CG66*'pdf DetailxSch Pos'!CG$125</f>
        <v>0</v>
      </c>
      <c r="CH66" s="4">
        <f>'pdf DetailxSch Pos'!CH66*'pdf DetailxSch Pos'!CH$124</f>
        <v>114084.97559574516</v>
      </c>
      <c r="CI66" s="4">
        <f>'pdf DetailxSch Pos'!CI66*'pdf DetailxSch Pos'!CI$124</f>
        <v>0</v>
      </c>
      <c r="CJ66" s="4">
        <f>'pdf DetailxSch Pos'!CJ66*'pdf DetailxSch Pos'!CJ$125</f>
        <v>0</v>
      </c>
      <c r="CK66" s="4">
        <f>'pdf DetailxSch Pos'!CK66*'pdf DetailxSch Pos'!CK$125</f>
        <v>0</v>
      </c>
      <c r="CL66" s="4">
        <f>'pdf DetailxSch Pos'!CL66*'pdf DetailxSch Pos'!CL$125</f>
        <v>63152.709359605891</v>
      </c>
      <c r="CM66" s="4">
        <f>'pdf DetailxSch Pos'!CM66*'pdf DetailxSch Pos'!CM$125</f>
        <v>144015.76354679797</v>
      </c>
      <c r="CN66" s="4">
        <f>'pdf DetailxSch Pos'!CN66*'pdf DetailxSch Pos'!CN$125</f>
        <v>8306.4039408866975</v>
      </c>
      <c r="CO66" s="4">
        <f>'pdf DetailxSch Pos'!CO66*'pdf DetailxSch Pos'!CO$125</f>
        <v>0</v>
      </c>
      <c r="CP66" s="4">
        <f>'pdf DetailxSch Pos'!CP66*'pdf DetailxSch Pos'!CP$125</f>
        <v>0</v>
      </c>
      <c r="CQ66" s="4">
        <f>'pdf DetailxSch Pos'!CQ66*'pdf DetailxSch Pos'!CQ$125</f>
        <v>0</v>
      </c>
      <c r="CR66" s="4">
        <f>'pdf DetailxSch Pos'!CR66*'pdf DetailxSch Pos'!CR$125</f>
        <v>0</v>
      </c>
      <c r="CS66" s="4">
        <f>'pdf DetailxSch Pos'!CS66*'pdf DetailxSch Pos'!CS$124</f>
        <v>0</v>
      </c>
      <c r="CT66" s="4">
        <f>'pdf DetailxSch Pos'!CT66*'pdf DetailxSch Pos'!CT$125</f>
        <v>53793.103448275848</v>
      </c>
      <c r="CU66" s="4">
        <f>'pdf DetailxSch Pos'!CU66*'pdf DetailxSch Pos'!CU$125</f>
        <v>0</v>
      </c>
      <c r="CV66" s="4">
        <f>'pdf DetailxSch Pos'!CV66*'pdf DetailxSch Pos'!CV$125</f>
        <v>221338.91625615756</v>
      </c>
      <c r="CW66" s="4">
        <f>'pdf DetailxSch Pos'!CW66*'pdf DetailxSch Pos'!CW$125</f>
        <v>0</v>
      </c>
      <c r="CY66" s="4">
        <f>'pdf DetailxSch Pos'!CY66*'pdf DetailxSch Pos'!CY$125</f>
        <v>0</v>
      </c>
      <c r="CZ66" s="4">
        <f>'pdf DetailxSch Pos'!CZ66*'pdf DetailxSch Pos'!CZ$125</f>
        <v>0</v>
      </c>
      <c r="DA66" s="4">
        <f>'pdf DetailxSch Pos'!DA66*'pdf DetailxSch Pos'!DA$125</f>
        <v>0</v>
      </c>
      <c r="DB66" s="4">
        <f>'pdf DetailxSch Pos'!DB66*'pdf DetailxSch Pos'!DB$125</f>
        <v>0</v>
      </c>
      <c r="DC66" s="4">
        <f>'pdf DetailxSch Pos'!DC66*'pdf DetailxSch Pos'!DC$125</f>
        <v>0</v>
      </c>
      <c r="DD66" s="4">
        <f>'pdf DetailxSch $$'!DE66</f>
        <v>21</v>
      </c>
      <c r="DE66" s="4">
        <f t="shared" si="0"/>
        <v>10226152.036041552</v>
      </c>
      <c r="DF66" s="4">
        <f t="shared" si="1"/>
        <v>10226173.036041552</v>
      </c>
      <c r="DG66" s="4">
        <f>'pdf DetailxSch $$'!DG66</f>
        <v>10412982</v>
      </c>
      <c r="DH66" s="4">
        <f t="shared" si="2"/>
        <v>186808.9639584478</v>
      </c>
      <c r="DI66" s="44">
        <f t="shared" si="3"/>
        <v>-1.8267729609116771E-2</v>
      </c>
    </row>
    <row r="67" spans="1:113" x14ac:dyDescent="0.2">
      <c r="A67" s="7">
        <v>308</v>
      </c>
      <c r="B67" t="s">
        <v>81</v>
      </c>
      <c r="C67" t="s">
        <v>351</v>
      </c>
      <c r="D67">
        <v>8</v>
      </c>
      <c r="E67" s="10">
        <v>233</v>
      </c>
      <c r="F67" s="9">
        <v>0.81100000000000005</v>
      </c>
      <c r="G67">
        <v>189</v>
      </c>
      <c r="H67" s="4">
        <f>'pdf DetailxSch Pos'!H67*'pdf DetailxSch Pos'!H$124</f>
        <v>191050.75104188372</v>
      </c>
      <c r="I67" s="4">
        <f>'pdf DetailxSch Pos'!I67*'pdf DetailxSch Pos'!I$124</f>
        <v>110891.27068881014</v>
      </c>
      <c r="J67" s="4">
        <f>'pdf DetailxSch Pos'!J67*'pdf DetailxSch Pos'!J$124</f>
        <v>0</v>
      </c>
      <c r="K67" s="4">
        <f>'pdf DetailxSch Pos'!K67*'pdf DetailxSch Pos'!K$124</f>
        <v>0</v>
      </c>
      <c r="L67" s="4">
        <f>'pdf DetailxSch Pos'!L67*'pdf DetailxSch Pos'!L$124</f>
        <v>0</v>
      </c>
      <c r="M67" s="4">
        <f>'pdf DetailxSch Pos'!M67*'pdf DetailxSch Pos'!M$124</f>
        <v>44752.529598305518</v>
      </c>
      <c r="N67" s="4">
        <f>'pdf DetailxSch Pos'!N67*'pdf DetailxSch Pos'!N$124</f>
        <v>59866.796146808359</v>
      </c>
      <c r="O67" s="4">
        <f>'pdf DetailxSch Pos'!O67*'pdf DetailxSch Pos'!O$124</f>
        <v>0</v>
      </c>
      <c r="P67" s="4">
        <f>'pdf DetailxSch Pos'!P67*'pdf DetailxSch Pos'!P$124</f>
        <v>0</v>
      </c>
      <c r="Q67" s="4">
        <f>'pdf DetailxSch Pos'!Q67*'pdf DetailxSch Pos'!Q$124</f>
        <v>0</v>
      </c>
      <c r="R67" s="4">
        <f>'pdf DetailxSch Pos'!R67*'pdf DetailxSch Pos'!R$124</f>
        <v>0</v>
      </c>
      <c r="S67" s="4">
        <f>'pdf DetailxSch Pos'!S67*'pdf DetailxSch Pos'!S$124</f>
        <v>77625.750694703253</v>
      </c>
      <c r="T67" s="4">
        <f>'pdf DetailxSch Pos'!T67*'pdf DetailxSch Pos'!T$124</f>
        <v>60676.224767295193</v>
      </c>
      <c r="U67" s="4">
        <f>'pdf DetailxSch Pos'!U67*'pdf DetailxSch Pos'!U$124</f>
        <v>49716.317374927377</v>
      </c>
      <c r="V67" s="4">
        <f>'pdf DetailxSch Pos'!V67*'pdf DetailxSch Pos'!V$124</f>
        <v>55445.635344405069</v>
      </c>
      <c r="W67" s="4">
        <f>'pdf DetailxSch Pos'!W67*'pdf DetailxSch Pos'!W$124</f>
        <v>332673.8120664304</v>
      </c>
      <c r="X67" s="4">
        <f>'pdf DetailxSch Pos'!X67*'pdf DetailxSch Pos'!X$124</f>
        <v>0</v>
      </c>
      <c r="Y67" s="4">
        <f>'pdf DetailxSch Pos'!Y67*'pdf DetailxSch Pos'!Y$124</f>
        <v>221782.54137762028</v>
      </c>
      <c r="Z67" s="4">
        <f>'pdf DetailxSch Pos'!Z67*'pdf DetailxSch Pos'!Z$124</f>
        <v>0</v>
      </c>
      <c r="AA67" s="4">
        <f>'pdf DetailxSch Pos'!AA67*'pdf DetailxSch Pos'!AA$124</f>
        <v>221782.54137762028</v>
      </c>
      <c r="AB67" s="4">
        <f>'pdf DetailxSch Pos'!AB67*'pdf DetailxSch Pos'!AB$124</f>
        <v>133644.63077825887</v>
      </c>
      <c r="AC67" s="4">
        <f>'pdf DetailxSch Pos'!AC67*'pdf DetailxSch Pos'!AC$124</f>
        <v>66822.315389129435</v>
      </c>
      <c r="AD67" s="4">
        <f>'pdf DetailxSch Pos'!AD67*'pdf DetailxSch Pos'!AD$124</f>
        <v>1108912.7068881013</v>
      </c>
      <c r="AE67" s="4">
        <f>'pdf DetailxSch Pos'!AE67*'pdf DetailxSch Pos'!AE$124</f>
        <v>0</v>
      </c>
      <c r="AF67" s="4">
        <f>'pdf DetailxSch Pos'!AF67*'pdf DetailxSch Pos'!AF$124</f>
        <v>110891.27068881014</v>
      </c>
      <c r="AG67" s="4">
        <f>'pdf DetailxSch Pos'!AG67*'pdf DetailxSch Pos'!AG$124</f>
        <v>332673.8120664304</v>
      </c>
      <c r="AH67" s="4">
        <f>'pdf DetailxSch Pos'!AH67*'pdf DetailxSch Pos'!AH$124</f>
        <v>554456.35344405065</v>
      </c>
      <c r="AI67" s="4">
        <f>'pdf DetailxSch Pos'!AI67*'pdf DetailxSch Pos'!AI$124</f>
        <v>66822.315389129435</v>
      </c>
      <c r="AJ67" s="4">
        <f>'pdf DetailxSch Pos'!AJ67*'pdf DetailxSch Pos'!AJ$124</f>
        <v>96655.873025941983</v>
      </c>
      <c r="AK67" s="4">
        <f>'pdf DetailxSch Pos'!AK67*'pdf DetailxSch Pos'!AK$124</f>
        <v>0</v>
      </c>
      <c r="AL67" s="4">
        <f>'pdf DetailxSch Pos'!AL67*'pdf DetailxSch Pos'!AL$124</f>
        <v>0</v>
      </c>
      <c r="AM67" s="4">
        <f>'pdf DetailxSch Pos'!AM67*'pdf DetailxSch Pos'!AM$124</f>
        <v>5544.5635344405073</v>
      </c>
      <c r="AN67" s="4">
        <f>'pdf DetailxSch Pos'!AN67*'pdf DetailxSch Pos'!AN$124</f>
        <v>0</v>
      </c>
      <c r="AO67" s="4">
        <f>'pdf DetailxSch Pos'!AO67*'pdf DetailxSch Pos'!AO$124</f>
        <v>0</v>
      </c>
      <c r="AP67" s="4">
        <f>'pdf DetailxSch Pos'!AP67*'pdf DetailxSch Pos'!AP$124</f>
        <v>0</v>
      </c>
      <c r="AQ67" s="4">
        <f>'pdf DetailxSch Pos'!AQ67*'pdf DetailxSch Pos'!AQ$124</f>
        <v>35800</v>
      </c>
      <c r="AR67" s="4">
        <f>'pdf DetailxSch Pos'!AR67*'pdf DetailxSch Pos'!AR$124</f>
        <v>35800</v>
      </c>
      <c r="AS67" s="4">
        <f>'pdf DetailxSch Pos'!AS67*'pdf DetailxSch Pos'!AS$124</f>
        <v>10740</v>
      </c>
      <c r="AT67" s="4">
        <f>'pdf DetailxSch Pos'!AT67*'pdf DetailxSch Pos'!AT$125</f>
        <v>0</v>
      </c>
      <c r="AU67" s="4">
        <f>'pdf DetailxSch Pos'!AU67*'pdf DetailxSch Pos'!AU$125</f>
        <v>0</v>
      </c>
      <c r="AV67" s="4">
        <f>'pdf DetailxSch Pos'!AV67*'pdf DetailxSch Pos'!AV$125</f>
        <v>102432.5123152709</v>
      </c>
      <c r="AW67" s="4">
        <f>'pdf DetailxSch Pos'!AW67*'pdf DetailxSch Pos'!AW$125</f>
        <v>1655.1724137931028</v>
      </c>
      <c r="AX67" s="4">
        <f>'pdf DetailxSch Pos'!AX67*'pdf DetailxSch Pos'!AX$125</f>
        <v>0</v>
      </c>
      <c r="AY67" s="4">
        <f>'pdf DetailxSch Pos'!AY67*'pdf DetailxSch Pos'!AY$124</f>
        <v>0</v>
      </c>
      <c r="AZ67" s="4">
        <f>'pdf DetailxSch Pos'!AZ67*'pdf DetailxSch Pos'!AZ$124</f>
        <v>0</v>
      </c>
      <c r="BA67" s="4">
        <f>'pdf DetailxSch Pos'!BA67*'pdf DetailxSch Pos'!BA$124</f>
        <v>0</v>
      </c>
      <c r="BB67" s="4">
        <f>'pdf DetailxSch Pos'!BB67*'pdf DetailxSch Pos'!BB$124</f>
        <v>0</v>
      </c>
      <c r="BC67" s="4">
        <f>'pdf DetailxSch Pos'!BC67*'pdf DetailxSch Pos'!BC$124</f>
        <v>0</v>
      </c>
      <c r="BD67" s="4">
        <f>'pdf DetailxSch Pos'!BD67*'pdf DetailxSch Pos'!BD$124</f>
        <v>0</v>
      </c>
      <c r="BE67" s="4">
        <f>'pdf DetailxSch Pos'!BE67*'pdf DetailxSch Pos'!BE$124</f>
        <v>0</v>
      </c>
      <c r="BF67" s="4">
        <f>'pdf DetailxSch Pos'!BF67*'pdf DetailxSch Pos'!BF$125</f>
        <v>0</v>
      </c>
      <c r="BG67" s="4">
        <f>'pdf DetailxSch Pos'!BG67*'pdf DetailxSch Pos'!BG$125</f>
        <v>0</v>
      </c>
      <c r="BH67" s="4">
        <f>'pdf DetailxSch Pos'!BH67*'pdf DetailxSch Pos'!BH$125</f>
        <v>0</v>
      </c>
      <c r="BI67" s="4">
        <f>'pdf DetailxSch Pos'!BI67*'pdf DetailxSch Pos'!BI$125</f>
        <v>0</v>
      </c>
      <c r="BJ67" s="4">
        <f>'pdf DetailxSch Pos'!BJ67*'pdf DetailxSch Pos'!BJ$124</f>
        <v>0</v>
      </c>
      <c r="BK67" s="4">
        <f>'pdf DetailxSch Pos'!BK67*'pdf DetailxSch Pos'!BK$124</f>
        <v>0</v>
      </c>
      <c r="BL67" s="4">
        <f>'pdf DetailxSch Pos'!BL67*'pdf DetailxSch Pos'!BL$124</f>
        <v>0</v>
      </c>
      <c r="BM67" s="4">
        <f>'pdf DetailxSch Pos'!BM67*'pdf DetailxSch Pos'!BM$124</f>
        <v>0</v>
      </c>
      <c r="BN67" s="4">
        <f>'pdf DetailxSch Pos'!BN67*'pdf DetailxSch Pos'!BN$124</f>
        <v>0</v>
      </c>
      <c r="BO67" s="4">
        <f>'pdf DetailxSch Pos'!BO67*'pdf DetailxSch Pos'!BO$124</f>
        <v>0</v>
      </c>
      <c r="BP67" s="4">
        <f>'pdf DetailxSch Pos'!BP67*'pdf DetailxSch Pos'!BP$124</f>
        <v>0</v>
      </c>
      <c r="BQ67" s="4">
        <f>'pdf DetailxSch Pos'!BQ67*'pdf DetailxSch Pos'!BQ$124</f>
        <v>0</v>
      </c>
      <c r="BR67" s="4">
        <f>'pdf DetailxSch Pos'!BR67*'pdf DetailxSch Pos'!BR$125</f>
        <v>0</v>
      </c>
      <c r="BS67" s="4">
        <f>'pdf DetailxSch Pos'!BS67*'pdf DetailxSch Pos'!BS$125</f>
        <v>0</v>
      </c>
      <c r="BT67" s="4">
        <f>'pdf DetailxSch Pos'!BT67*'pdf DetailxSch Pos'!BT$125</f>
        <v>55095.566502463036</v>
      </c>
      <c r="BU67" s="4">
        <f>'pdf DetailxSch Pos'!BU67*'pdf DetailxSch Pos'!BU$125</f>
        <v>0</v>
      </c>
      <c r="BV67" s="4">
        <f>'pdf DetailxSch Pos'!BV67*'pdf DetailxSch Pos'!BV$124</f>
        <v>0</v>
      </c>
      <c r="BW67" s="4">
        <f>'pdf DetailxSch Pos'!BW67*'pdf DetailxSch Pos'!BW$125</f>
        <v>0</v>
      </c>
      <c r="BX67" s="4">
        <f>'pdf DetailxSch Pos'!BX67*'pdf DetailxSch Pos'!BX$125</f>
        <v>7506.4039408866975</v>
      </c>
      <c r="BY67" s="4">
        <f>'pdf DetailxSch Pos'!BY67*'pdf DetailxSch Pos'!BY$125</f>
        <v>1320.1970443349749</v>
      </c>
      <c r="BZ67" s="4">
        <f>'pdf DetailxSch Pos'!BZ67*'pdf DetailxSch Pos'!BZ$125</f>
        <v>1147.7832512315267</v>
      </c>
      <c r="CA67" s="4">
        <f>'pdf DetailxSch Pos'!CA67*'pdf DetailxSch Pos'!CA$125</f>
        <v>1147.7832512315267</v>
      </c>
      <c r="CB67" s="4">
        <f>'pdf DetailxSch Pos'!CB67*'pdf DetailxSch Pos'!CB$125</f>
        <v>1320.1970443349749</v>
      </c>
      <c r="CC67" s="4">
        <f>'pdf DetailxSch Pos'!CC67*'pdf DetailxSch Pos'!CC$125</f>
        <v>4591.1330049261069</v>
      </c>
      <c r="CD67" s="4">
        <f>'pdf DetailxSch Pos'!CD67*'pdf DetailxSch Pos'!CD$124</f>
        <v>0</v>
      </c>
      <c r="CE67" s="4">
        <f>'pdf DetailxSch Pos'!CE67*'pdf DetailxSch Pos'!CE$124</f>
        <v>0</v>
      </c>
      <c r="CF67" s="4">
        <f>'pdf DetailxSch Pos'!CF67*'pdf DetailxSch Pos'!CF$125</f>
        <v>0</v>
      </c>
      <c r="CG67" s="4">
        <f>'pdf DetailxSch Pos'!CG67*'pdf DetailxSch Pos'!CG$125</f>
        <v>0</v>
      </c>
      <c r="CH67" s="4">
        <f>'pdf DetailxSch Pos'!CH67*'pdf DetailxSch Pos'!CH$124</f>
        <v>0</v>
      </c>
      <c r="CI67" s="4">
        <f>'pdf DetailxSch Pos'!CI67*'pdf DetailxSch Pos'!CI$124</f>
        <v>0</v>
      </c>
      <c r="CJ67" s="4">
        <f>'pdf DetailxSch Pos'!CJ67*'pdf DetailxSch Pos'!CJ$125</f>
        <v>0</v>
      </c>
      <c r="CK67" s="4">
        <f>'pdf DetailxSch Pos'!CK67*'pdf DetailxSch Pos'!CK$125</f>
        <v>0</v>
      </c>
      <c r="CL67" s="4">
        <f>'pdf DetailxSch Pos'!CL67*'pdf DetailxSch Pos'!CL$125</f>
        <v>22955.665024630536</v>
      </c>
      <c r="CM67" s="4">
        <f>'pdf DetailxSch Pos'!CM67*'pdf DetailxSch Pos'!CM$125</f>
        <v>63579.310344827565</v>
      </c>
      <c r="CN67" s="4">
        <f>'pdf DetailxSch Pos'!CN67*'pdf DetailxSch Pos'!CN$125</f>
        <v>4134.9753694581268</v>
      </c>
      <c r="CO67" s="4">
        <f>'pdf DetailxSch Pos'!CO67*'pdf DetailxSch Pos'!CO$125</f>
        <v>0</v>
      </c>
      <c r="CP67" s="4">
        <f>'pdf DetailxSch Pos'!CP67*'pdf DetailxSch Pos'!CP$125</f>
        <v>0</v>
      </c>
      <c r="CQ67" s="4">
        <f>'pdf DetailxSch Pos'!CQ67*'pdf DetailxSch Pos'!CQ$125</f>
        <v>13654.187192118223</v>
      </c>
      <c r="CR67" s="4">
        <f>'pdf DetailxSch Pos'!CR67*'pdf DetailxSch Pos'!CR$125</f>
        <v>0</v>
      </c>
      <c r="CS67" s="4">
        <f>'pdf DetailxSch Pos'!CS67*'pdf DetailxSch Pos'!CS$124</f>
        <v>0</v>
      </c>
      <c r="CT67" s="4">
        <f>'pdf DetailxSch Pos'!CT67*'pdf DetailxSch Pos'!CT$125</f>
        <v>18891.62561576354</v>
      </c>
      <c r="CU67" s="4">
        <f>'pdf DetailxSch Pos'!CU67*'pdf DetailxSch Pos'!CU$125</f>
        <v>0</v>
      </c>
      <c r="CV67" s="4">
        <f>'pdf DetailxSch Pos'!CV67*'pdf DetailxSch Pos'!CV$125</f>
        <v>0</v>
      </c>
      <c r="CW67" s="4">
        <f>'pdf DetailxSch Pos'!CW67*'pdf DetailxSch Pos'!CW$125</f>
        <v>0</v>
      </c>
      <c r="CY67" s="4">
        <f>'pdf DetailxSch Pos'!CY67*'pdf DetailxSch Pos'!CY$125</f>
        <v>0</v>
      </c>
      <c r="CZ67" s="4">
        <f>'pdf DetailxSch Pos'!CZ67*'pdf DetailxSch Pos'!CZ$125</f>
        <v>0</v>
      </c>
      <c r="DA67" s="4">
        <f>'pdf DetailxSch Pos'!DA67*'pdf DetailxSch Pos'!DA$125</f>
        <v>0</v>
      </c>
      <c r="DB67" s="4">
        <f>'pdf DetailxSch Pos'!DB67*'pdf DetailxSch Pos'!DB$125</f>
        <v>0</v>
      </c>
      <c r="DC67" s="4">
        <f>'pdf DetailxSch Pos'!DC67*'pdf DetailxSch Pos'!DC$125</f>
        <v>0</v>
      </c>
      <c r="DD67" s="4">
        <f>'pdf DetailxSch $$'!DE67</f>
        <v>-505</v>
      </c>
      <c r="DE67" s="4">
        <f t="shared" si="0"/>
        <v>4284460.5239983723</v>
      </c>
      <c r="DF67" s="4">
        <f t="shared" si="1"/>
        <v>4283955.5239983723</v>
      </c>
      <c r="DG67" s="4">
        <f>'pdf DetailxSch $$'!DG67</f>
        <v>4390394</v>
      </c>
      <c r="DH67" s="4">
        <f t="shared" si="2"/>
        <v>106438.47600162774</v>
      </c>
      <c r="DI67" s="44">
        <f t="shared" si="3"/>
        <v>-2.4845840580129279E-2</v>
      </c>
    </row>
    <row r="68" spans="1:113" x14ac:dyDescent="0.2">
      <c r="A68" s="7">
        <v>273</v>
      </c>
      <c r="B68" t="s">
        <v>82</v>
      </c>
      <c r="C68" t="s">
        <v>351</v>
      </c>
      <c r="D68">
        <v>3</v>
      </c>
      <c r="E68" s="10">
        <v>402</v>
      </c>
      <c r="F68" s="9">
        <v>3.6999999999999998E-2</v>
      </c>
      <c r="G68">
        <v>15</v>
      </c>
      <c r="H68" s="4">
        <f>'pdf DetailxSch Pos'!H68*'pdf DetailxSch Pos'!H$124</f>
        <v>191050.75104188372</v>
      </c>
      <c r="I68" s="4">
        <f>'pdf DetailxSch Pos'!I68*'pdf DetailxSch Pos'!I$124</f>
        <v>110891.27068881014</v>
      </c>
      <c r="J68" s="4">
        <f>'pdf DetailxSch Pos'!J68*'pdf DetailxSch Pos'!J$124</f>
        <v>152914.74921665495</v>
      </c>
      <c r="K68" s="4">
        <f>'pdf DetailxSch Pos'!K68*'pdf DetailxSch Pos'!K$124</f>
        <v>0</v>
      </c>
      <c r="L68" s="4">
        <f>'pdf DetailxSch Pos'!L68*'pdf DetailxSch Pos'!L$124</f>
        <v>0</v>
      </c>
      <c r="M68" s="4">
        <f>'pdf DetailxSch Pos'!M68*'pdf DetailxSch Pos'!M$124</f>
        <v>89505.059196611037</v>
      </c>
      <c r="N68" s="4">
        <f>'pdf DetailxSch Pos'!N68*'pdf DetailxSch Pos'!N$124</f>
        <v>59866.796146808359</v>
      </c>
      <c r="O68" s="4">
        <f>'pdf DetailxSch Pos'!O68*'pdf DetailxSch Pos'!O$124</f>
        <v>44831.193878299673</v>
      </c>
      <c r="P68" s="4">
        <f>'pdf DetailxSch Pos'!P68*'pdf DetailxSch Pos'!P$124</f>
        <v>0</v>
      </c>
      <c r="Q68" s="4">
        <f>'pdf DetailxSch Pos'!Q68*'pdf DetailxSch Pos'!Q$124</f>
        <v>0</v>
      </c>
      <c r="R68" s="4">
        <f>'pdf DetailxSch Pos'!R68*'pdf DetailxSch Pos'!R$124</f>
        <v>0</v>
      </c>
      <c r="S68" s="4">
        <f>'pdf DetailxSch Pos'!S68*'pdf DetailxSch Pos'!S$124</f>
        <v>77625.750694703253</v>
      </c>
      <c r="T68" s="4">
        <f>'pdf DetailxSch Pos'!T68*'pdf DetailxSch Pos'!T$124</f>
        <v>60676.224767295193</v>
      </c>
      <c r="U68" s="4">
        <f>'pdf DetailxSch Pos'!U68*'pdf DetailxSch Pos'!U$124</f>
        <v>99432.634749854755</v>
      </c>
      <c r="V68" s="4">
        <f>'pdf DetailxSch Pos'!V68*'pdf DetailxSch Pos'!V$124</f>
        <v>110891.27068881014</v>
      </c>
      <c r="W68" s="4">
        <f>'pdf DetailxSch Pos'!W68*'pdf DetailxSch Pos'!W$124</f>
        <v>499010.71809964563</v>
      </c>
      <c r="X68" s="4">
        <f>'pdf DetailxSch Pos'!X68*'pdf DetailxSch Pos'!X$124</f>
        <v>0</v>
      </c>
      <c r="Y68" s="4">
        <f>'pdf DetailxSch Pos'!Y68*'pdf DetailxSch Pos'!Y$124</f>
        <v>0</v>
      </c>
      <c r="Z68" s="4">
        <f>'pdf DetailxSch Pos'!Z68*'pdf DetailxSch Pos'!Z$124</f>
        <v>0</v>
      </c>
      <c r="AA68" s="4">
        <f>'pdf DetailxSch Pos'!AA68*'pdf DetailxSch Pos'!AA$124</f>
        <v>221782.54137762028</v>
      </c>
      <c r="AB68" s="4">
        <f>'pdf DetailxSch Pos'!AB68*'pdf DetailxSch Pos'!AB$124</f>
        <v>66822.315389129435</v>
      </c>
      <c r="AC68" s="4">
        <f>'pdf DetailxSch Pos'!AC68*'pdf DetailxSch Pos'!AC$124</f>
        <v>100233.47308369415</v>
      </c>
      <c r="AD68" s="4">
        <f>'pdf DetailxSch Pos'!AD68*'pdf DetailxSch Pos'!AD$124</f>
        <v>1996042.8723985825</v>
      </c>
      <c r="AE68" s="4">
        <f>'pdf DetailxSch Pos'!AE68*'pdf DetailxSch Pos'!AE$124</f>
        <v>0</v>
      </c>
      <c r="AF68" s="4">
        <f>'pdf DetailxSch Pos'!AF68*'pdf DetailxSch Pos'!AF$124</f>
        <v>110891.27068881014</v>
      </c>
      <c r="AG68" s="4">
        <f>'pdf DetailxSch Pos'!AG68*'pdf DetailxSch Pos'!AG$124</f>
        <v>110891.27068881014</v>
      </c>
      <c r="AH68" s="4">
        <f>'pdf DetailxSch Pos'!AH68*'pdf DetailxSch Pos'!AH$124</f>
        <v>332673.8120664304</v>
      </c>
      <c r="AI68" s="4">
        <f>'pdf DetailxSch Pos'!AI68*'pdf DetailxSch Pos'!AI$124</f>
        <v>0</v>
      </c>
      <c r="AJ68" s="4">
        <f>'pdf DetailxSch Pos'!AJ68*'pdf DetailxSch Pos'!AJ$124</f>
        <v>0</v>
      </c>
      <c r="AK68" s="4">
        <f>'pdf DetailxSch Pos'!AK68*'pdf DetailxSch Pos'!AK$124</f>
        <v>0</v>
      </c>
      <c r="AL68" s="4">
        <f>'pdf DetailxSch Pos'!AL68*'pdf DetailxSch Pos'!AL$124</f>
        <v>221782.54137762028</v>
      </c>
      <c r="AM68" s="4">
        <f>'pdf DetailxSch Pos'!AM68*'pdf DetailxSch Pos'!AM$124</f>
        <v>0</v>
      </c>
      <c r="AN68" s="4">
        <f>'pdf DetailxSch Pos'!AN68*'pdf DetailxSch Pos'!AN$124</f>
        <v>0</v>
      </c>
      <c r="AO68" s="4">
        <f>'pdf DetailxSch Pos'!AO68*'pdf DetailxSch Pos'!AO$124</f>
        <v>0</v>
      </c>
      <c r="AP68" s="4">
        <f>'pdf DetailxSch Pos'!AP68*'pdf DetailxSch Pos'!AP$124</f>
        <v>0</v>
      </c>
      <c r="AQ68" s="4">
        <f>'pdf DetailxSch Pos'!AQ68*'pdf DetailxSch Pos'!AQ$124</f>
        <v>0</v>
      </c>
      <c r="AR68" s="4">
        <f>'pdf DetailxSch Pos'!AR68*'pdf DetailxSch Pos'!AR$124</f>
        <v>0</v>
      </c>
      <c r="AS68" s="4">
        <f>'pdf DetailxSch Pos'!AS68*'pdf DetailxSch Pos'!AS$124</f>
        <v>0</v>
      </c>
      <c r="AT68" s="4">
        <f>'pdf DetailxSch Pos'!AT68*'pdf DetailxSch Pos'!AT$125</f>
        <v>0</v>
      </c>
      <c r="AU68" s="4">
        <f>'pdf DetailxSch Pos'!AU68*'pdf DetailxSch Pos'!AU$125</f>
        <v>0</v>
      </c>
      <c r="AV68" s="4">
        <f>'pdf DetailxSch Pos'!AV68*'pdf DetailxSch Pos'!AV$125</f>
        <v>0</v>
      </c>
      <c r="AW68" s="4">
        <f>'pdf DetailxSch Pos'!AW68*'pdf DetailxSch Pos'!AW$125</f>
        <v>0</v>
      </c>
      <c r="AX68" s="4">
        <f>'pdf DetailxSch Pos'!AX68*'pdf DetailxSch Pos'!AX$125</f>
        <v>9901.4778325123116</v>
      </c>
      <c r="AY68" s="4">
        <f>'pdf DetailxSch Pos'!AY68*'pdf DetailxSch Pos'!AY$124</f>
        <v>0</v>
      </c>
      <c r="AZ68" s="4">
        <f>'pdf DetailxSch Pos'!AZ68*'pdf DetailxSch Pos'!AZ$124</f>
        <v>0</v>
      </c>
      <c r="BA68" s="4">
        <f>'pdf DetailxSch Pos'!BA68*'pdf DetailxSch Pos'!BA$124</f>
        <v>0</v>
      </c>
      <c r="BB68" s="4">
        <f>'pdf DetailxSch Pos'!BB68*'pdf DetailxSch Pos'!BB$124</f>
        <v>0</v>
      </c>
      <c r="BC68" s="4">
        <f>'pdf DetailxSch Pos'!BC68*'pdf DetailxSch Pos'!BC$124</f>
        <v>0</v>
      </c>
      <c r="BD68" s="4">
        <f>'pdf DetailxSch Pos'!BD68*'pdf DetailxSch Pos'!BD$124</f>
        <v>0</v>
      </c>
      <c r="BE68" s="4">
        <f>'pdf DetailxSch Pos'!BE68*'pdf DetailxSch Pos'!BE$124</f>
        <v>0</v>
      </c>
      <c r="BF68" s="4">
        <f>'pdf DetailxSch Pos'!BF68*'pdf DetailxSch Pos'!BF$125</f>
        <v>0</v>
      </c>
      <c r="BG68" s="4">
        <f>'pdf DetailxSch Pos'!BG68*'pdf DetailxSch Pos'!BG$125</f>
        <v>0</v>
      </c>
      <c r="BH68" s="4">
        <f>'pdf DetailxSch Pos'!BH68*'pdf DetailxSch Pos'!BH$125</f>
        <v>0</v>
      </c>
      <c r="BI68" s="4">
        <f>'pdf DetailxSch Pos'!BI68*'pdf DetailxSch Pos'!BI$125</f>
        <v>0</v>
      </c>
      <c r="BJ68" s="4">
        <f>'pdf DetailxSch Pos'!BJ68*'pdf DetailxSch Pos'!BJ$124</f>
        <v>0</v>
      </c>
      <c r="BK68" s="4">
        <f>'pdf DetailxSch Pos'!BK68*'pdf DetailxSch Pos'!BK$124</f>
        <v>0</v>
      </c>
      <c r="BL68" s="4">
        <f>'pdf DetailxSch Pos'!BL68*'pdf DetailxSch Pos'!BL$124</f>
        <v>0</v>
      </c>
      <c r="BM68" s="4">
        <f>'pdf DetailxSch Pos'!BM68*'pdf DetailxSch Pos'!BM$124</f>
        <v>0</v>
      </c>
      <c r="BN68" s="4">
        <f>'pdf DetailxSch Pos'!BN68*'pdf DetailxSch Pos'!BN$124</f>
        <v>0</v>
      </c>
      <c r="BO68" s="4">
        <f>'pdf DetailxSch Pos'!BO68*'pdf DetailxSch Pos'!BO$124</f>
        <v>0</v>
      </c>
      <c r="BP68" s="4">
        <f>'pdf DetailxSch Pos'!BP68*'pdf DetailxSch Pos'!BP$124</f>
        <v>0</v>
      </c>
      <c r="BQ68" s="4">
        <f>'pdf DetailxSch Pos'!BQ68*'pdf DetailxSch Pos'!BQ$124</f>
        <v>0</v>
      </c>
      <c r="BR68" s="4">
        <f>'pdf DetailxSch Pos'!BR68*'pdf DetailxSch Pos'!BR$125</f>
        <v>0</v>
      </c>
      <c r="BS68" s="4">
        <f>'pdf DetailxSch Pos'!BS68*'pdf DetailxSch Pos'!BS$125</f>
        <v>0</v>
      </c>
      <c r="BT68" s="4">
        <f>'pdf DetailxSch Pos'!BT68*'pdf DetailxSch Pos'!BT$125</f>
        <v>55095.566502463036</v>
      </c>
      <c r="BU68" s="4">
        <f>'pdf DetailxSch Pos'!BU68*'pdf DetailxSch Pos'!BU$125</f>
        <v>0</v>
      </c>
      <c r="BV68" s="4">
        <f>'pdf DetailxSch Pos'!BV68*'pdf DetailxSch Pos'!BV$124</f>
        <v>0</v>
      </c>
      <c r="BW68" s="4">
        <f>'pdf DetailxSch Pos'!BW68*'pdf DetailxSch Pos'!BW$125</f>
        <v>0</v>
      </c>
      <c r="BX68" s="4">
        <f>'pdf DetailxSch Pos'!BX68*'pdf DetailxSch Pos'!BX$125</f>
        <v>0</v>
      </c>
      <c r="BY68" s="4">
        <f>'pdf DetailxSch Pos'!BY68*'pdf DetailxSch Pos'!BY$125</f>
        <v>2277.8325123152704</v>
      </c>
      <c r="BZ68" s="4">
        <f>'pdf DetailxSch Pos'!BZ68*'pdf DetailxSch Pos'!BZ$125</f>
        <v>1980.2955665024624</v>
      </c>
      <c r="CA68" s="4">
        <f>'pdf DetailxSch Pos'!CA68*'pdf DetailxSch Pos'!CA$125</f>
        <v>1980.2955665024624</v>
      </c>
      <c r="CB68" s="4">
        <f>'pdf DetailxSch Pos'!CB68*'pdf DetailxSch Pos'!CB$125</f>
        <v>2277.8325123152704</v>
      </c>
      <c r="CC68" s="4">
        <f>'pdf DetailxSch Pos'!CC68*'pdf DetailxSch Pos'!CC$125</f>
        <v>7921.1822660098496</v>
      </c>
      <c r="CD68" s="4">
        <f>'pdf DetailxSch Pos'!CD68*'pdf DetailxSch Pos'!CD$124</f>
        <v>0</v>
      </c>
      <c r="CE68" s="4">
        <f>'pdf DetailxSch Pos'!CE68*'pdf DetailxSch Pos'!CE$124</f>
        <v>0</v>
      </c>
      <c r="CF68" s="4">
        <f>'pdf DetailxSch Pos'!CF68*'pdf DetailxSch Pos'!CF$125</f>
        <v>0</v>
      </c>
      <c r="CG68" s="4">
        <f>'pdf DetailxSch Pos'!CG68*'pdf DetailxSch Pos'!CG$125</f>
        <v>0</v>
      </c>
      <c r="CH68" s="4">
        <f>'pdf DetailxSch Pos'!CH68*'pdf DetailxSch Pos'!CH$124</f>
        <v>0</v>
      </c>
      <c r="CI68" s="4">
        <f>'pdf DetailxSch Pos'!CI68*'pdf DetailxSch Pos'!CI$124</f>
        <v>0</v>
      </c>
      <c r="CJ68" s="4">
        <f>'pdf DetailxSch Pos'!CJ68*'pdf DetailxSch Pos'!CJ$125</f>
        <v>0</v>
      </c>
      <c r="CK68" s="4">
        <f>'pdf DetailxSch Pos'!CK68*'pdf DetailxSch Pos'!CK$125</f>
        <v>0</v>
      </c>
      <c r="CL68" s="4">
        <f>'pdf DetailxSch Pos'!CL68*'pdf DetailxSch Pos'!CL$125</f>
        <v>39605.911330049246</v>
      </c>
      <c r="CM68" s="4">
        <f>'pdf DetailxSch Pos'!CM68*'pdf DetailxSch Pos'!CM$125</f>
        <v>75491.625615763522</v>
      </c>
      <c r="CN68" s="4">
        <f>'pdf DetailxSch Pos'!CN68*'pdf DetailxSch Pos'!CN$125</f>
        <v>3433.4975369458116</v>
      </c>
      <c r="CO68" s="4">
        <f>'pdf DetailxSch Pos'!CO68*'pdf DetailxSch Pos'!CO$125</f>
        <v>0</v>
      </c>
      <c r="CP68" s="4">
        <f>'pdf DetailxSch Pos'!CP68*'pdf DetailxSch Pos'!CP$125</f>
        <v>0</v>
      </c>
      <c r="CQ68" s="4">
        <f>'pdf DetailxSch Pos'!CQ68*'pdf DetailxSch Pos'!CQ$125</f>
        <v>0</v>
      </c>
      <c r="CR68" s="4">
        <f>'pdf DetailxSch Pos'!CR68*'pdf DetailxSch Pos'!CR$125</f>
        <v>0</v>
      </c>
      <c r="CS68" s="4">
        <f>'pdf DetailxSch Pos'!CS68*'pdf DetailxSch Pos'!CS$124</f>
        <v>0</v>
      </c>
      <c r="CT68" s="4">
        <f>'pdf DetailxSch Pos'!CT68*'pdf DetailxSch Pos'!CT$125</f>
        <v>1206.8965517241375</v>
      </c>
      <c r="CU68" s="4">
        <f>'pdf DetailxSch Pos'!CU68*'pdf DetailxSch Pos'!CU$125</f>
        <v>0</v>
      </c>
      <c r="CV68" s="4">
        <f>'pdf DetailxSch Pos'!CV68*'pdf DetailxSch Pos'!CV$125</f>
        <v>0</v>
      </c>
      <c r="CW68" s="4">
        <f>'pdf DetailxSch Pos'!CW68*'pdf DetailxSch Pos'!CW$125</f>
        <v>0</v>
      </c>
      <c r="CY68" s="4">
        <f>'pdf DetailxSch Pos'!CY68*'pdf DetailxSch Pos'!CY$125</f>
        <v>0</v>
      </c>
      <c r="CZ68" s="4">
        <f>'pdf DetailxSch Pos'!CZ68*'pdf DetailxSch Pos'!CZ$125</f>
        <v>0</v>
      </c>
      <c r="DA68" s="4">
        <f>'pdf DetailxSch Pos'!DA68*'pdf DetailxSch Pos'!DA$125</f>
        <v>0</v>
      </c>
      <c r="DB68" s="4">
        <f>'pdf DetailxSch Pos'!DB68*'pdf DetailxSch Pos'!DB$125</f>
        <v>0</v>
      </c>
      <c r="DC68" s="4">
        <f>'pdf DetailxSch Pos'!DC68*'pdf DetailxSch Pos'!DC$125</f>
        <v>0</v>
      </c>
      <c r="DD68" s="4">
        <f>'pdf DetailxSch $$'!DE68</f>
        <v>7</v>
      </c>
      <c r="DE68" s="4">
        <f t="shared" si="0"/>
        <v>4858988.9300331762</v>
      </c>
      <c r="DF68" s="4">
        <f t="shared" si="1"/>
        <v>4858995.9300331762</v>
      </c>
      <c r="DG68" s="4">
        <f>'pdf DetailxSch $$'!DG68</f>
        <v>4963466</v>
      </c>
      <c r="DH68" s="4">
        <f t="shared" si="2"/>
        <v>104470.06996682379</v>
      </c>
      <c r="DI68" s="44">
        <f t="shared" si="3"/>
        <v>-2.1500341113912087E-2</v>
      </c>
    </row>
    <row r="69" spans="1:113" x14ac:dyDescent="0.2">
      <c r="A69" s="7">
        <v>284</v>
      </c>
      <c r="B69" t="s">
        <v>83</v>
      </c>
      <c r="C69" t="s">
        <v>351</v>
      </c>
      <c r="D69">
        <v>1</v>
      </c>
      <c r="E69" s="10">
        <v>457</v>
      </c>
      <c r="F69" s="9">
        <v>0.29499999999999998</v>
      </c>
      <c r="G69">
        <v>135</v>
      </c>
      <c r="H69" s="4">
        <f>'pdf DetailxSch Pos'!H69*'pdf DetailxSch Pos'!H$124</f>
        <v>191050.75104188372</v>
      </c>
      <c r="I69" s="4">
        <f>'pdf DetailxSch Pos'!I69*'pdf DetailxSch Pos'!I$124</f>
        <v>110891.27068881014</v>
      </c>
      <c r="J69" s="4">
        <f>'pdf DetailxSch Pos'!J69*'pdf DetailxSch Pos'!J$124</f>
        <v>168206.22413832045</v>
      </c>
      <c r="K69" s="4">
        <f>'pdf DetailxSch Pos'!K69*'pdf DetailxSch Pos'!K$124</f>
        <v>0</v>
      </c>
      <c r="L69" s="4">
        <f>'pdf DetailxSch Pos'!L69*'pdf DetailxSch Pos'!L$124</f>
        <v>0</v>
      </c>
      <c r="M69" s="4">
        <f>'pdf DetailxSch Pos'!M69*'pdf DetailxSch Pos'!M$124</f>
        <v>89505.059196611037</v>
      </c>
      <c r="N69" s="4">
        <f>'pdf DetailxSch Pos'!N69*'pdf DetailxSch Pos'!N$124</f>
        <v>59866.796146808359</v>
      </c>
      <c r="O69" s="4">
        <f>'pdf DetailxSch Pos'!O69*'pdf DetailxSch Pos'!O$124</f>
        <v>49314.313266129648</v>
      </c>
      <c r="P69" s="4">
        <f>'pdf DetailxSch Pos'!P69*'pdf DetailxSch Pos'!P$124</f>
        <v>0</v>
      </c>
      <c r="Q69" s="4">
        <f>'pdf DetailxSch Pos'!Q69*'pdf DetailxSch Pos'!Q$124</f>
        <v>0</v>
      </c>
      <c r="R69" s="4">
        <f>'pdf DetailxSch Pos'!R69*'pdf DetailxSch Pos'!R$124</f>
        <v>0</v>
      </c>
      <c r="S69" s="4">
        <f>'pdf DetailxSch Pos'!S69*'pdf DetailxSch Pos'!S$124</f>
        <v>77625.750694703253</v>
      </c>
      <c r="T69" s="4">
        <f>'pdf DetailxSch Pos'!T69*'pdf DetailxSch Pos'!T$124</f>
        <v>60676.224767295193</v>
      </c>
      <c r="U69" s="4">
        <f>'pdf DetailxSch Pos'!U69*'pdf DetailxSch Pos'!U$124</f>
        <v>198865.26949970951</v>
      </c>
      <c r="V69" s="4">
        <f>'pdf DetailxSch Pos'!V69*'pdf DetailxSch Pos'!V$124</f>
        <v>110891.27068881014</v>
      </c>
      <c r="W69" s="4">
        <f>'pdf DetailxSch Pos'!W69*'pdf DetailxSch Pos'!W$124</f>
        <v>499010.71809964563</v>
      </c>
      <c r="X69" s="4">
        <f>'pdf DetailxSch Pos'!X69*'pdf DetailxSch Pos'!X$124</f>
        <v>0</v>
      </c>
      <c r="Y69" s="4">
        <f>'pdf DetailxSch Pos'!Y69*'pdf DetailxSch Pos'!Y$124</f>
        <v>221782.54137762028</v>
      </c>
      <c r="Z69" s="4">
        <f>'pdf DetailxSch Pos'!Z69*'pdf DetailxSch Pos'!Z$124</f>
        <v>221782.54137762028</v>
      </c>
      <c r="AA69" s="4">
        <f>'pdf DetailxSch Pos'!AA69*'pdf DetailxSch Pos'!AA$124</f>
        <v>221782.54137762028</v>
      </c>
      <c r="AB69" s="4">
        <f>'pdf DetailxSch Pos'!AB69*'pdf DetailxSch Pos'!AB$124</f>
        <v>200466.94616738829</v>
      </c>
      <c r="AC69" s="4">
        <f>'pdf DetailxSch Pos'!AC69*'pdf DetailxSch Pos'!AC$124</f>
        <v>100233.47308369415</v>
      </c>
      <c r="AD69" s="4">
        <f>'pdf DetailxSch Pos'!AD69*'pdf DetailxSch Pos'!AD$124</f>
        <v>1996042.8723985825</v>
      </c>
      <c r="AE69" s="4">
        <f>'pdf DetailxSch Pos'!AE69*'pdf DetailxSch Pos'!AE$124</f>
        <v>0</v>
      </c>
      <c r="AF69" s="4">
        <f>'pdf DetailxSch Pos'!AF69*'pdf DetailxSch Pos'!AF$124</f>
        <v>110891.27068881014</v>
      </c>
      <c r="AG69" s="4">
        <f>'pdf DetailxSch Pos'!AG69*'pdf DetailxSch Pos'!AG$124</f>
        <v>443565.08275524055</v>
      </c>
      <c r="AH69" s="4">
        <f>'pdf DetailxSch Pos'!AH69*'pdf DetailxSch Pos'!AH$124</f>
        <v>776238.89482167095</v>
      </c>
      <c r="AI69" s="4">
        <f>'pdf DetailxSch Pos'!AI69*'pdf DetailxSch Pos'!AI$124</f>
        <v>66822.315389129435</v>
      </c>
      <c r="AJ69" s="4">
        <f>'pdf DetailxSch Pos'!AJ69*'pdf DetailxSch Pos'!AJ$124</f>
        <v>96655.873025941983</v>
      </c>
      <c r="AK69" s="4">
        <f>'pdf DetailxSch Pos'!AK69*'pdf DetailxSch Pos'!AK$124</f>
        <v>0</v>
      </c>
      <c r="AL69" s="4">
        <f>'pdf DetailxSch Pos'!AL69*'pdf DetailxSch Pos'!AL$124</f>
        <v>998021.43619929126</v>
      </c>
      <c r="AM69" s="4">
        <f>'pdf DetailxSch Pos'!AM69*'pdf DetailxSch Pos'!AM$124</f>
        <v>0</v>
      </c>
      <c r="AN69" s="4">
        <f>'pdf DetailxSch Pos'!AN69*'pdf DetailxSch Pos'!AN$124</f>
        <v>0</v>
      </c>
      <c r="AO69" s="4">
        <f>'pdf DetailxSch Pos'!AO69*'pdf DetailxSch Pos'!AO$124</f>
        <v>221782.54137762028</v>
      </c>
      <c r="AP69" s="4">
        <f>'pdf DetailxSch Pos'!AP69*'pdf DetailxSch Pos'!AP$124</f>
        <v>0</v>
      </c>
      <c r="AQ69" s="4">
        <f>'pdf DetailxSch Pos'!AQ69*'pdf DetailxSch Pos'!AQ$124</f>
        <v>78760</v>
      </c>
      <c r="AR69" s="4">
        <f>'pdf DetailxSch Pos'!AR69*'pdf DetailxSch Pos'!AR$124</f>
        <v>78760</v>
      </c>
      <c r="AS69" s="4">
        <f>'pdf DetailxSch Pos'!AS69*'pdf DetailxSch Pos'!AS$124</f>
        <v>0</v>
      </c>
      <c r="AT69" s="4">
        <f>'pdf DetailxSch Pos'!AT69*'pdf DetailxSch Pos'!AT$125</f>
        <v>0</v>
      </c>
      <c r="AU69" s="4">
        <f>'pdf DetailxSch Pos'!AU69*'pdf DetailxSch Pos'!AU$125</f>
        <v>0</v>
      </c>
      <c r="AV69" s="4">
        <f>'pdf DetailxSch Pos'!AV69*'pdf DetailxSch Pos'!AV$125</f>
        <v>200909.35960591128</v>
      </c>
      <c r="AW69" s="4">
        <f>'pdf DetailxSch Pos'!AW69*'pdf DetailxSch Pos'!AW$125</f>
        <v>3246.3054187192106</v>
      </c>
      <c r="AX69" s="4">
        <f>'pdf DetailxSch Pos'!AX69*'pdf DetailxSch Pos'!AX$125</f>
        <v>0</v>
      </c>
      <c r="AY69" s="4">
        <f>'pdf DetailxSch Pos'!AY69*'pdf DetailxSch Pos'!AY$124</f>
        <v>0</v>
      </c>
      <c r="AZ69" s="4">
        <f>'pdf DetailxSch Pos'!AZ69*'pdf DetailxSch Pos'!AZ$124</f>
        <v>0</v>
      </c>
      <c r="BA69" s="4">
        <f>'pdf DetailxSch Pos'!BA69*'pdf DetailxSch Pos'!BA$124</f>
        <v>0</v>
      </c>
      <c r="BB69" s="4">
        <f>'pdf DetailxSch Pos'!BB69*'pdf DetailxSch Pos'!BB$124</f>
        <v>0</v>
      </c>
      <c r="BC69" s="4">
        <f>'pdf DetailxSch Pos'!BC69*'pdf DetailxSch Pos'!BC$124</f>
        <v>0</v>
      </c>
      <c r="BD69" s="4">
        <f>'pdf DetailxSch Pos'!BD69*'pdf DetailxSch Pos'!BD$124</f>
        <v>0</v>
      </c>
      <c r="BE69" s="4">
        <f>'pdf DetailxSch Pos'!BE69*'pdf DetailxSch Pos'!BE$124</f>
        <v>0</v>
      </c>
      <c r="BF69" s="4">
        <f>'pdf DetailxSch Pos'!BF69*'pdf DetailxSch Pos'!BF$125</f>
        <v>0</v>
      </c>
      <c r="BG69" s="4">
        <f>'pdf DetailxSch Pos'!BG69*'pdf DetailxSch Pos'!BG$125</f>
        <v>0</v>
      </c>
      <c r="BH69" s="4">
        <f>'pdf DetailxSch Pos'!BH69*'pdf DetailxSch Pos'!BH$125</f>
        <v>0</v>
      </c>
      <c r="BI69" s="4">
        <f>'pdf DetailxSch Pos'!BI69*'pdf DetailxSch Pos'!BI$125</f>
        <v>0</v>
      </c>
      <c r="BJ69" s="4">
        <f>'pdf DetailxSch Pos'!BJ69*'pdf DetailxSch Pos'!BJ$124</f>
        <v>0</v>
      </c>
      <c r="BK69" s="4">
        <f>'pdf DetailxSch Pos'!BK69*'pdf DetailxSch Pos'!BK$124</f>
        <v>0</v>
      </c>
      <c r="BL69" s="4">
        <f>'pdf DetailxSch Pos'!BL69*'pdf DetailxSch Pos'!BL$124</f>
        <v>0</v>
      </c>
      <c r="BM69" s="4">
        <f>'pdf DetailxSch Pos'!BM69*'pdf DetailxSch Pos'!BM$124</f>
        <v>0</v>
      </c>
      <c r="BN69" s="4">
        <f>'pdf DetailxSch Pos'!BN69*'pdf DetailxSch Pos'!BN$124</f>
        <v>0</v>
      </c>
      <c r="BO69" s="4">
        <f>'pdf DetailxSch Pos'!BO69*'pdf DetailxSch Pos'!BO$124</f>
        <v>110891.27068881014</v>
      </c>
      <c r="BP69" s="4">
        <f>'pdf DetailxSch Pos'!BP69*'pdf DetailxSch Pos'!BP$124</f>
        <v>0</v>
      </c>
      <c r="BQ69" s="4">
        <f>'pdf DetailxSch Pos'!BQ69*'pdf DetailxSch Pos'!BQ$124</f>
        <v>0</v>
      </c>
      <c r="BR69" s="4">
        <f>'pdf DetailxSch Pos'!BR69*'pdf DetailxSch Pos'!BR$125</f>
        <v>0</v>
      </c>
      <c r="BS69" s="4">
        <f>'pdf DetailxSch Pos'!BS69*'pdf DetailxSch Pos'!BS$125</f>
        <v>0</v>
      </c>
      <c r="BT69" s="4">
        <f>'pdf DetailxSch Pos'!BT69*'pdf DetailxSch Pos'!BT$125</f>
        <v>110191.13300492607</v>
      </c>
      <c r="BU69" s="4">
        <f>'pdf DetailxSch Pos'!BU69*'pdf DetailxSch Pos'!BU$125</f>
        <v>0</v>
      </c>
      <c r="BV69" s="4">
        <f>'pdf DetailxSch Pos'!BV69*'pdf DetailxSch Pos'!BV$124</f>
        <v>0</v>
      </c>
      <c r="BW69" s="4">
        <f>'pdf DetailxSch Pos'!BW69*'pdf DetailxSch Pos'!BW$125</f>
        <v>0</v>
      </c>
      <c r="BX69" s="4">
        <f>'pdf DetailxSch Pos'!BX69*'pdf DetailxSch Pos'!BX$125</f>
        <v>2662.0689655172405</v>
      </c>
      <c r="BY69" s="4">
        <f>'pdf DetailxSch Pos'!BY69*'pdf DetailxSch Pos'!BY$125</f>
        <v>2589.1625615763537</v>
      </c>
      <c r="BZ69" s="4">
        <f>'pdf DetailxSch Pos'!BZ69*'pdf DetailxSch Pos'!BZ$125</f>
        <v>2251.2315270935956</v>
      </c>
      <c r="CA69" s="4">
        <f>'pdf DetailxSch Pos'!CA69*'pdf DetailxSch Pos'!CA$125</f>
        <v>2251.2315270935956</v>
      </c>
      <c r="CB69" s="4">
        <f>'pdf DetailxSch Pos'!CB69*'pdf DetailxSch Pos'!CB$125</f>
        <v>2589.1625615763537</v>
      </c>
      <c r="CC69" s="4">
        <f>'pdf DetailxSch Pos'!CC69*'pdf DetailxSch Pos'!CC$125</f>
        <v>9004.9261083743822</v>
      </c>
      <c r="CD69" s="4">
        <f>'pdf DetailxSch Pos'!CD69*'pdf DetailxSch Pos'!CD$124</f>
        <v>0</v>
      </c>
      <c r="CE69" s="4">
        <f>'pdf DetailxSch Pos'!CE69*'pdf DetailxSch Pos'!CE$124</f>
        <v>0</v>
      </c>
      <c r="CF69" s="4">
        <f>'pdf DetailxSch Pos'!CF69*'pdf DetailxSch Pos'!CF$125</f>
        <v>0</v>
      </c>
      <c r="CG69" s="4">
        <f>'pdf DetailxSch Pos'!CG69*'pdf DetailxSch Pos'!CG$125</f>
        <v>0</v>
      </c>
      <c r="CH69" s="4">
        <f>'pdf DetailxSch Pos'!CH69*'pdf DetailxSch Pos'!CH$124</f>
        <v>0</v>
      </c>
      <c r="CI69" s="4">
        <f>'pdf DetailxSch Pos'!CI69*'pdf DetailxSch Pos'!CI$124</f>
        <v>0</v>
      </c>
      <c r="CJ69" s="4">
        <f>'pdf DetailxSch Pos'!CJ69*'pdf DetailxSch Pos'!CJ$125</f>
        <v>4926.1083743842346</v>
      </c>
      <c r="CK69" s="4">
        <f>'pdf DetailxSch Pos'!CK69*'pdf DetailxSch Pos'!CK$125</f>
        <v>69539.901477832493</v>
      </c>
      <c r="CL69" s="4">
        <f>'pdf DetailxSch Pos'!CL69*'pdf DetailxSch Pos'!CL$125</f>
        <v>45024.630541871906</v>
      </c>
      <c r="CM69" s="4">
        <f>'pdf DetailxSch Pos'!CM69*'pdf DetailxSch Pos'!CM$125</f>
        <v>120236.45320197041</v>
      </c>
      <c r="CN69" s="4">
        <f>'pdf DetailxSch Pos'!CN69*'pdf DetailxSch Pos'!CN$125</f>
        <v>9956.6502463054148</v>
      </c>
      <c r="CO69" s="4">
        <f>'pdf DetailxSch Pos'!CO69*'pdf DetailxSch Pos'!CO$125</f>
        <v>0</v>
      </c>
      <c r="CP69" s="4">
        <f>'pdf DetailxSch Pos'!CP69*'pdf DetailxSch Pos'!CP$125</f>
        <v>0</v>
      </c>
      <c r="CQ69" s="4">
        <f>'pdf DetailxSch Pos'!CQ69*'pdf DetailxSch Pos'!CQ$125</f>
        <v>0</v>
      </c>
      <c r="CR69" s="4">
        <f>'pdf DetailxSch Pos'!CR69*'pdf DetailxSch Pos'!CR$125</f>
        <v>0</v>
      </c>
      <c r="CS69" s="4">
        <f>'pdf DetailxSch Pos'!CS69*'pdf DetailxSch Pos'!CS$124</f>
        <v>61311</v>
      </c>
      <c r="CT69" s="4">
        <f>'pdf DetailxSch Pos'!CT69*'pdf DetailxSch Pos'!CT$125</f>
        <v>9975.3694581280761</v>
      </c>
      <c r="CU69" s="4">
        <f>'pdf DetailxSch Pos'!CU69*'pdf DetailxSch Pos'!CU$125</f>
        <v>0</v>
      </c>
      <c r="CV69" s="4">
        <f>'pdf DetailxSch Pos'!CV69*'pdf DetailxSch Pos'!CV$125</f>
        <v>0</v>
      </c>
      <c r="CW69" s="4">
        <f>'pdf DetailxSch Pos'!CW69*'pdf DetailxSch Pos'!CW$125</f>
        <v>0</v>
      </c>
      <c r="CY69" s="4">
        <f>'pdf DetailxSch Pos'!CY69*'pdf DetailxSch Pos'!CY$125</f>
        <v>0</v>
      </c>
      <c r="CZ69" s="4">
        <f>'pdf DetailxSch Pos'!CZ69*'pdf DetailxSch Pos'!CZ$125</f>
        <v>0</v>
      </c>
      <c r="DA69" s="4">
        <f>'pdf DetailxSch Pos'!DA69*'pdf DetailxSch Pos'!DA$125</f>
        <v>0</v>
      </c>
      <c r="DB69" s="4">
        <f>'pdf DetailxSch Pos'!DB69*'pdf DetailxSch Pos'!DB$125</f>
        <v>0</v>
      </c>
      <c r="DC69" s="4">
        <f>'pdf DetailxSch Pos'!DC69*'pdf DetailxSch Pos'!DC$125</f>
        <v>0</v>
      </c>
      <c r="DD69" s="4">
        <f>'pdf DetailxSch $$'!DE69</f>
        <v>12</v>
      </c>
      <c r="DE69" s="4">
        <f t="shared" ref="DE69:DE121" si="4">SUM(H69:DC69)</f>
        <v>8217047.9435390485</v>
      </c>
      <c r="DF69" s="4">
        <f t="shared" ref="DF69:DF121" si="5">SUM(H69:DD69)</f>
        <v>8217059.9435390485</v>
      </c>
      <c r="DG69" s="4">
        <f>'pdf DetailxSch $$'!DG69</f>
        <v>8403375</v>
      </c>
      <c r="DH69" s="4">
        <f t="shared" ref="DH69:DH122" si="6">DG69-DF69</f>
        <v>186315.05646095145</v>
      </c>
      <c r="DI69" s="44">
        <f t="shared" ref="DI69:DI122" si="7">(DF69-DG69)/DF69</f>
        <v>-2.2674175160112858E-2</v>
      </c>
    </row>
    <row r="70" spans="1:113" x14ac:dyDescent="0.2">
      <c r="A70" s="7">
        <v>274</v>
      </c>
      <c r="B70" t="s">
        <v>84</v>
      </c>
      <c r="C70" t="s">
        <v>351</v>
      </c>
      <c r="D70">
        <v>6</v>
      </c>
      <c r="E70" s="10">
        <v>509</v>
      </c>
      <c r="F70" s="9">
        <v>0.13400000000000001</v>
      </c>
      <c r="G70">
        <v>68</v>
      </c>
      <c r="H70" s="4">
        <f>'pdf DetailxSch Pos'!H70*'pdf DetailxSch Pos'!H$124</f>
        <v>191050.75104188372</v>
      </c>
      <c r="I70" s="4">
        <f>'pdf DetailxSch Pos'!I70*'pdf DetailxSch Pos'!I$124</f>
        <v>110891.27068881014</v>
      </c>
      <c r="J70" s="4">
        <f>'pdf DetailxSch Pos'!J70*'pdf DetailxSch Pos'!J$124</f>
        <v>198789.17398165143</v>
      </c>
      <c r="K70" s="4">
        <f>'pdf DetailxSch Pos'!K70*'pdf DetailxSch Pos'!K$124</f>
        <v>0</v>
      </c>
      <c r="L70" s="4">
        <f>'pdf DetailxSch Pos'!L70*'pdf DetailxSch Pos'!L$124</f>
        <v>0</v>
      </c>
      <c r="M70" s="4">
        <f>'pdf DetailxSch Pos'!M70*'pdf DetailxSch Pos'!M$124</f>
        <v>89505.059196611037</v>
      </c>
      <c r="N70" s="4">
        <f>'pdf DetailxSch Pos'!N70*'pdf DetailxSch Pos'!N$124</f>
        <v>59866.796146808359</v>
      </c>
      <c r="O70" s="4">
        <f>'pdf DetailxSch Pos'!O70*'pdf DetailxSch Pos'!O$124</f>
        <v>58280.552041789575</v>
      </c>
      <c r="P70" s="4">
        <f>'pdf DetailxSch Pos'!P70*'pdf DetailxSch Pos'!P$124</f>
        <v>0</v>
      </c>
      <c r="Q70" s="4">
        <f>'pdf DetailxSch Pos'!Q70*'pdf DetailxSch Pos'!Q$124</f>
        <v>0</v>
      </c>
      <c r="R70" s="4">
        <f>'pdf DetailxSch Pos'!R70*'pdf DetailxSch Pos'!R$124</f>
        <v>0</v>
      </c>
      <c r="S70" s="4">
        <f>'pdf DetailxSch Pos'!S70*'pdf DetailxSch Pos'!S$124</f>
        <v>77625.750694703253</v>
      </c>
      <c r="T70" s="4">
        <f>'pdf DetailxSch Pos'!T70*'pdf DetailxSch Pos'!T$124</f>
        <v>60676.224767295193</v>
      </c>
      <c r="U70" s="4">
        <f>'pdf DetailxSch Pos'!U70*'pdf DetailxSch Pos'!U$124</f>
        <v>149148.95212478214</v>
      </c>
      <c r="V70" s="4">
        <f>'pdf DetailxSch Pos'!V70*'pdf DetailxSch Pos'!V$124</f>
        <v>110891.27068881014</v>
      </c>
      <c r="W70" s="4">
        <f>'pdf DetailxSch Pos'!W70*'pdf DetailxSch Pos'!W$124</f>
        <v>499010.71809964563</v>
      </c>
      <c r="X70" s="4">
        <f>'pdf DetailxSch Pos'!X70*'pdf DetailxSch Pos'!X$124</f>
        <v>0</v>
      </c>
      <c r="Y70" s="4">
        <f>'pdf DetailxSch Pos'!Y70*'pdf DetailxSch Pos'!Y$124</f>
        <v>221782.54137762028</v>
      </c>
      <c r="Z70" s="4">
        <f>'pdf DetailxSch Pos'!Z70*'pdf DetailxSch Pos'!Z$124</f>
        <v>110891.27068881014</v>
      </c>
      <c r="AA70" s="4">
        <f>'pdf DetailxSch Pos'!AA70*'pdf DetailxSch Pos'!AA$124</f>
        <v>221782.54137762028</v>
      </c>
      <c r="AB70" s="4">
        <f>'pdf DetailxSch Pos'!AB70*'pdf DetailxSch Pos'!AB$124</f>
        <v>167055.78847282359</v>
      </c>
      <c r="AC70" s="4">
        <f>'pdf DetailxSch Pos'!AC70*'pdf DetailxSch Pos'!AC$124</f>
        <v>133644.63077825887</v>
      </c>
      <c r="AD70" s="4">
        <f>'pdf DetailxSch Pos'!AD70*'pdf DetailxSch Pos'!AD$124</f>
        <v>2217825.4137762026</v>
      </c>
      <c r="AE70" s="4">
        <f>'pdf DetailxSch Pos'!AE70*'pdf DetailxSch Pos'!AE$124</f>
        <v>0</v>
      </c>
      <c r="AF70" s="4">
        <f>'pdf DetailxSch Pos'!AF70*'pdf DetailxSch Pos'!AF$124</f>
        <v>110891.27068881014</v>
      </c>
      <c r="AG70" s="4">
        <f>'pdf DetailxSch Pos'!AG70*'pdf DetailxSch Pos'!AG$124</f>
        <v>110891.27068881014</v>
      </c>
      <c r="AH70" s="4">
        <f>'pdf DetailxSch Pos'!AH70*'pdf DetailxSch Pos'!AH$124</f>
        <v>443565.08275524055</v>
      </c>
      <c r="AI70" s="4">
        <f>'pdf DetailxSch Pos'!AI70*'pdf DetailxSch Pos'!AI$124</f>
        <v>0</v>
      </c>
      <c r="AJ70" s="4">
        <f>'pdf DetailxSch Pos'!AJ70*'pdf DetailxSch Pos'!AJ$124</f>
        <v>0</v>
      </c>
      <c r="AK70" s="4">
        <f>'pdf DetailxSch Pos'!AK70*'pdf DetailxSch Pos'!AK$124</f>
        <v>0</v>
      </c>
      <c r="AL70" s="4">
        <f>'pdf DetailxSch Pos'!AL70*'pdf DetailxSch Pos'!AL$124</f>
        <v>110891.27068881014</v>
      </c>
      <c r="AM70" s="4">
        <f>'pdf DetailxSch Pos'!AM70*'pdf DetailxSch Pos'!AM$124</f>
        <v>0</v>
      </c>
      <c r="AN70" s="4">
        <f>'pdf DetailxSch Pos'!AN70*'pdf DetailxSch Pos'!AN$124</f>
        <v>0</v>
      </c>
      <c r="AO70" s="4">
        <f>'pdf DetailxSch Pos'!AO70*'pdf DetailxSch Pos'!AO$124</f>
        <v>0</v>
      </c>
      <c r="AP70" s="4">
        <f>'pdf DetailxSch Pos'!AP70*'pdf DetailxSch Pos'!AP$124</f>
        <v>0</v>
      </c>
      <c r="AQ70" s="4">
        <f>'pdf DetailxSch Pos'!AQ70*'pdf DetailxSch Pos'!AQ$124</f>
        <v>0</v>
      </c>
      <c r="AR70" s="4">
        <f>'pdf DetailxSch Pos'!AR70*'pdf DetailxSch Pos'!AR$124</f>
        <v>0</v>
      </c>
      <c r="AS70" s="4">
        <f>'pdf DetailxSch Pos'!AS70*'pdf DetailxSch Pos'!AS$124</f>
        <v>0</v>
      </c>
      <c r="AT70" s="4">
        <f>'pdf DetailxSch Pos'!AT70*'pdf DetailxSch Pos'!AT$125</f>
        <v>0</v>
      </c>
      <c r="AU70" s="4">
        <f>'pdf DetailxSch Pos'!AU70*'pdf DetailxSch Pos'!AU$125</f>
        <v>0</v>
      </c>
      <c r="AV70" s="4">
        <f>'pdf DetailxSch Pos'!AV70*'pdf DetailxSch Pos'!AV$125</f>
        <v>0</v>
      </c>
      <c r="AW70" s="4">
        <f>'pdf DetailxSch Pos'!AW70*'pdf DetailxSch Pos'!AW$125</f>
        <v>0</v>
      </c>
      <c r="AX70" s="4">
        <f>'pdf DetailxSch Pos'!AX70*'pdf DetailxSch Pos'!AX$125</f>
        <v>12536.945812807879</v>
      </c>
      <c r="AY70" s="4">
        <f>'pdf DetailxSch Pos'!AY70*'pdf DetailxSch Pos'!AY$124</f>
        <v>0</v>
      </c>
      <c r="AZ70" s="4">
        <f>'pdf DetailxSch Pos'!AZ70*'pdf DetailxSch Pos'!AZ$124</f>
        <v>0</v>
      </c>
      <c r="BA70" s="4">
        <f>'pdf DetailxSch Pos'!BA70*'pdf DetailxSch Pos'!BA$124</f>
        <v>0</v>
      </c>
      <c r="BB70" s="4">
        <f>'pdf DetailxSch Pos'!BB70*'pdf DetailxSch Pos'!BB$124</f>
        <v>0</v>
      </c>
      <c r="BC70" s="4">
        <f>'pdf DetailxSch Pos'!BC70*'pdf DetailxSch Pos'!BC$124</f>
        <v>0</v>
      </c>
      <c r="BD70" s="4">
        <f>'pdf DetailxSch Pos'!BD70*'pdf DetailxSch Pos'!BD$124</f>
        <v>0</v>
      </c>
      <c r="BE70" s="4">
        <f>'pdf DetailxSch Pos'!BE70*'pdf DetailxSch Pos'!BE$124</f>
        <v>0</v>
      </c>
      <c r="BF70" s="4">
        <f>'pdf DetailxSch Pos'!BF70*'pdf DetailxSch Pos'!BF$125</f>
        <v>0</v>
      </c>
      <c r="BG70" s="4">
        <f>'pdf DetailxSch Pos'!BG70*'pdf DetailxSch Pos'!BG$125</f>
        <v>0</v>
      </c>
      <c r="BH70" s="4">
        <f>'pdf DetailxSch Pos'!BH70*'pdf DetailxSch Pos'!BH$125</f>
        <v>0</v>
      </c>
      <c r="BI70" s="4">
        <f>'pdf DetailxSch Pos'!BI70*'pdf DetailxSch Pos'!BI$125</f>
        <v>0</v>
      </c>
      <c r="BJ70" s="4">
        <f>'pdf DetailxSch Pos'!BJ70*'pdf DetailxSch Pos'!BJ$124</f>
        <v>0</v>
      </c>
      <c r="BK70" s="4">
        <f>'pdf DetailxSch Pos'!BK70*'pdf DetailxSch Pos'!BK$124</f>
        <v>0</v>
      </c>
      <c r="BL70" s="4">
        <f>'pdf DetailxSch Pos'!BL70*'pdf DetailxSch Pos'!BL$124</f>
        <v>0</v>
      </c>
      <c r="BM70" s="4">
        <f>'pdf DetailxSch Pos'!BM70*'pdf DetailxSch Pos'!BM$124</f>
        <v>0</v>
      </c>
      <c r="BN70" s="4">
        <f>'pdf DetailxSch Pos'!BN70*'pdf DetailxSch Pos'!BN$124</f>
        <v>0</v>
      </c>
      <c r="BO70" s="4">
        <f>'pdf DetailxSch Pos'!BO70*'pdf DetailxSch Pos'!BO$124</f>
        <v>0</v>
      </c>
      <c r="BP70" s="4">
        <f>'pdf DetailxSch Pos'!BP70*'pdf DetailxSch Pos'!BP$124</f>
        <v>0</v>
      </c>
      <c r="BQ70" s="4">
        <f>'pdf DetailxSch Pos'!BQ70*'pdf DetailxSch Pos'!BQ$124</f>
        <v>0</v>
      </c>
      <c r="BR70" s="4">
        <f>'pdf DetailxSch Pos'!BR70*'pdf DetailxSch Pos'!BR$125</f>
        <v>0</v>
      </c>
      <c r="BS70" s="4">
        <f>'pdf DetailxSch Pos'!BS70*'pdf DetailxSch Pos'!BS$125</f>
        <v>0</v>
      </c>
      <c r="BT70" s="4">
        <f>'pdf DetailxSch Pos'!BT70*'pdf DetailxSch Pos'!BT$125</f>
        <v>110191.13300492607</v>
      </c>
      <c r="BU70" s="4">
        <f>'pdf DetailxSch Pos'!BU70*'pdf DetailxSch Pos'!BU$125</f>
        <v>0</v>
      </c>
      <c r="BV70" s="4">
        <f>'pdf DetailxSch Pos'!BV70*'pdf DetailxSch Pos'!BV$124</f>
        <v>0</v>
      </c>
      <c r="BW70" s="4">
        <f>'pdf DetailxSch Pos'!BW70*'pdf DetailxSch Pos'!BW$125</f>
        <v>0</v>
      </c>
      <c r="BX70" s="4">
        <f>'pdf DetailxSch Pos'!BX70*'pdf DetailxSch Pos'!BX$125</f>
        <v>0</v>
      </c>
      <c r="BY70" s="4">
        <f>'pdf DetailxSch Pos'!BY70*'pdf DetailxSch Pos'!BY$125</f>
        <v>2883.7438423645312</v>
      </c>
      <c r="BZ70" s="4">
        <f>'pdf DetailxSch Pos'!BZ70*'pdf DetailxSch Pos'!BZ$125</f>
        <v>2507.3891625615756</v>
      </c>
      <c r="CA70" s="4">
        <f>'pdf DetailxSch Pos'!CA70*'pdf DetailxSch Pos'!CA$125</f>
        <v>2507.3891625615756</v>
      </c>
      <c r="CB70" s="4">
        <f>'pdf DetailxSch Pos'!CB70*'pdf DetailxSch Pos'!CB$125</f>
        <v>2883.7438423645312</v>
      </c>
      <c r="CC70" s="4">
        <f>'pdf DetailxSch Pos'!CC70*'pdf DetailxSch Pos'!CC$125</f>
        <v>10029.556650246303</v>
      </c>
      <c r="CD70" s="4">
        <f>'pdf DetailxSch Pos'!CD70*'pdf DetailxSch Pos'!CD$124</f>
        <v>0</v>
      </c>
      <c r="CE70" s="4">
        <f>'pdf DetailxSch Pos'!CE70*'pdf DetailxSch Pos'!CE$124</f>
        <v>0</v>
      </c>
      <c r="CF70" s="4">
        <f>'pdf DetailxSch Pos'!CF70*'pdf DetailxSch Pos'!CF$125</f>
        <v>0</v>
      </c>
      <c r="CG70" s="4">
        <f>'pdf DetailxSch Pos'!CG70*'pdf DetailxSch Pos'!CG$125</f>
        <v>0</v>
      </c>
      <c r="CH70" s="4">
        <f>'pdf DetailxSch Pos'!CH70*'pdf DetailxSch Pos'!CH$124</f>
        <v>0</v>
      </c>
      <c r="CI70" s="4">
        <f>'pdf DetailxSch Pos'!CI70*'pdf DetailxSch Pos'!CI$124</f>
        <v>0</v>
      </c>
      <c r="CJ70" s="4">
        <f>'pdf DetailxSch Pos'!CJ70*'pdf DetailxSch Pos'!CJ$125</f>
        <v>0</v>
      </c>
      <c r="CK70" s="4">
        <f>'pdf DetailxSch Pos'!CK70*'pdf DetailxSch Pos'!CK$125</f>
        <v>0</v>
      </c>
      <c r="CL70" s="4">
        <f>'pdf DetailxSch Pos'!CL70*'pdf DetailxSch Pos'!CL$125</f>
        <v>50147.783251231514</v>
      </c>
      <c r="CM70" s="4">
        <f>'pdf DetailxSch Pos'!CM70*'pdf DetailxSch Pos'!CM$125</f>
        <v>88587.19211822658</v>
      </c>
      <c r="CN70" s="4">
        <f>'pdf DetailxSch Pos'!CN70*'pdf DetailxSch Pos'!CN$125</f>
        <v>6327.0935960591114</v>
      </c>
      <c r="CO70" s="4">
        <f>'pdf DetailxSch Pos'!CO70*'pdf DetailxSch Pos'!CO$125</f>
        <v>0</v>
      </c>
      <c r="CP70" s="4">
        <f>'pdf DetailxSch Pos'!CP70*'pdf DetailxSch Pos'!CP$125</f>
        <v>0</v>
      </c>
      <c r="CQ70" s="4">
        <f>'pdf DetailxSch Pos'!CQ70*'pdf DetailxSch Pos'!CQ$125</f>
        <v>0</v>
      </c>
      <c r="CR70" s="4">
        <f>'pdf DetailxSch Pos'!CR70*'pdf DetailxSch Pos'!CR$125</f>
        <v>0</v>
      </c>
      <c r="CS70" s="4">
        <f>'pdf DetailxSch Pos'!CS70*'pdf DetailxSch Pos'!CS$124</f>
        <v>0</v>
      </c>
      <c r="CT70" s="4">
        <f>'pdf DetailxSch Pos'!CT70*'pdf DetailxSch Pos'!CT$125</f>
        <v>2586.2068965517233</v>
      </c>
      <c r="CU70" s="4">
        <f>'pdf DetailxSch Pos'!CU70*'pdf DetailxSch Pos'!CU$125</f>
        <v>0</v>
      </c>
      <c r="CV70" s="4">
        <f>'pdf DetailxSch Pos'!CV70*'pdf DetailxSch Pos'!CV$125</f>
        <v>0</v>
      </c>
      <c r="CW70" s="4">
        <f>'pdf DetailxSch Pos'!CW70*'pdf DetailxSch Pos'!CW$125</f>
        <v>0</v>
      </c>
      <c r="CY70" s="4">
        <f>'pdf DetailxSch Pos'!CY70*'pdf DetailxSch Pos'!CY$125</f>
        <v>0</v>
      </c>
      <c r="CZ70" s="4">
        <f>'pdf DetailxSch Pos'!CZ70*'pdf DetailxSch Pos'!CZ$125</f>
        <v>0</v>
      </c>
      <c r="DA70" s="4">
        <f>'pdf DetailxSch Pos'!DA70*'pdf DetailxSch Pos'!DA$125</f>
        <v>0</v>
      </c>
      <c r="DB70" s="4">
        <f>'pdf DetailxSch Pos'!DB70*'pdf DetailxSch Pos'!DB$125</f>
        <v>0</v>
      </c>
      <c r="DC70" s="4">
        <f>'pdf DetailxSch Pos'!DC70*'pdf DetailxSch Pos'!DC$125</f>
        <v>0</v>
      </c>
      <c r="DD70" s="4">
        <f>'pdf DetailxSch $$'!DE70</f>
        <v>8</v>
      </c>
      <c r="DE70" s="4">
        <f t="shared" si="4"/>
        <v>5746145.7781056995</v>
      </c>
      <c r="DF70" s="4">
        <f t="shared" si="5"/>
        <v>5746153.7781056995</v>
      </c>
      <c r="DG70" s="4">
        <f>'pdf DetailxSch $$'!DG70</f>
        <v>5880376</v>
      </c>
      <c r="DH70" s="4">
        <f t="shared" si="6"/>
        <v>134222.22189430054</v>
      </c>
      <c r="DI70" s="44">
        <f t="shared" si="7"/>
        <v>-2.3358619883394209E-2</v>
      </c>
    </row>
    <row r="71" spans="1:113" x14ac:dyDescent="0.2">
      <c r="A71" s="7">
        <v>435</v>
      </c>
      <c r="B71" t="s">
        <v>85</v>
      </c>
      <c r="C71" t="s">
        <v>355</v>
      </c>
      <c r="D71">
        <v>5</v>
      </c>
      <c r="E71" s="10">
        <v>300</v>
      </c>
      <c r="F71" s="9">
        <v>0.60699999999999998</v>
      </c>
      <c r="G71">
        <v>182</v>
      </c>
      <c r="H71" s="4">
        <f>'pdf DetailxSch Pos'!H71*'pdf DetailxSch Pos'!H$124</f>
        <v>95525.37552094186</v>
      </c>
      <c r="I71" s="4">
        <f>'pdf DetailxSch Pos'!I71*'pdf DetailxSch Pos'!I$124</f>
        <v>110891.27068881014</v>
      </c>
      <c r="J71" s="4">
        <f>'pdf DetailxSch Pos'!J71*'pdf DetailxSch Pos'!J$124</f>
        <v>305829.4984333099</v>
      </c>
      <c r="K71" s="4">
        <f>'pdf DetailxSch Pos'!K71*'pdf DetailxSch Pos'!K$124</f>
        <v>110891.27068881014</v>
      </c>
      <c r="L71" s="4">
        <f>'pdf DetailxSch Pos'!L71*'pdf DetailxSch Pos'!L$124</f>
        <v>0</v>
      </c>
      <c r="M71" s="4">
        <f>'pdf DetailxSch Pos'!M71*'pdf DetailxSch Pos'!M$124</f>
        <v>89505.059196611037</v>
      </c>
      <c r="N71" s="4">
        <f>'pdf DetailxSch Pos'!N71*'pdf DetailxSch Pos'!N$124</f>
        <v>59866.796146808359</v>
      </c>
      <c r="O71" s="4">
        <f>'pdf DetailxSch Pos'!O71*'pdf DetailxSch Pos'!O$124</f>
        <v>0</v>
      </c>
      <c r="P71" s="4">
        <f>'pdf DetailxSch Pos'!P71*'pdf DetailxSch Pos'!P$124</f>
        <v>0</v>
      </c>
      <c r="Q71" s="4">
        <f>'pdf DetailxSch Pos'!Q71*'pdf DetailxSch Pos'!Q$124</f>
        <v>0</v>
      </c>
      <c r="R71" s="4">
        <f>'pdf DetailxSch Pos'!R71*'pdf DetailxSch Pos'!R$124</f>
        <v>0</v>
      </c>
      <c r="S71" s="4">
        <f>'pdf DetailxSch Pos'!S71*'pdf DetailxSch Pos'!S$124</f>
        <v>77625.750694703253</v>
      </c>
      <c r="T71" s="4">
        <f>'pdf DetailxSch Pos'!T71*'pdf DetailxSch Pos'!T$124</f>
        <v>60676.224767295193</v>
      </c>
      <c r="U71" s="4">
        <f>'pdf DetailxSch Pos'!U71*'pdf DetailxSch Pos'!U$124</f>
        <v>149148.95212478214</v>
      </c>
      <c r="V71" s="4">
        <f>'pdf DetailxSch Pos'!V71*'pdf DetailxSch Pos'!V$124</f>
        <v>110891.27068881014</v>
      </c>
      <c r="W71" s="4">
        <f>'pdf DetailxSch Pos'!W71*'pdf DetailxSch Pos'!W$124</f>
        <v>0</v>
      </c>
      <c r="X71" s="4">
        <f>'pdf DetailxSch Pos'!X71*'pdf DetailxSch Pos'!X$124</f>
        <v>0</v>
      </c>
      <c r="Y71" s="4">
        <f>'pdf DetailxSch Pos'!Y71*'pdf DetailxSch Pos'!Y$124</f>
        <v>0</v>
      </c>
      <c r="Z71" s="4">
        <f>'pdf DetailxSch Pos'!Z71*'pdf DetailxSch Pos'!Z$124</f>
        <v>0</v>
      </c>
      <c r="AA71" s="4">
        <f>'pdf DetailxSch Pos'!AA71*'pdf DetailxSch Pos'!AA$124</f>
        <v>0</v>
      </c>
      <c r="AB71" s="4">
        <f>'pdf DetailxSch Pos'!AB71*'pdf DetailxSch Pos'!AB$124</f>
        <v>0</v>
      </c>
      <c r="AC71" s="4">
        <f>'pdf DetailxSch Pos'!AC71*'pdf DetailxSch Pos'!AC$124</f>
        <v>0</v>
      </c>
      <c r="AD71" s="4">
        <f>'pdf DetailxSch Pos'!AD71*'pdf DetailxSch Pos'!AD$124</f>
        <v>1497032.1542989369</v>
      </c>
      <c r="AE71" s="4">
        <f>'pdf DetailxSch Pos'!AE71*'pdf DetailxSch Pos'!AE$124</f>
        <v>0</v>
      </c>
      <c r="AF71" s="4">
        <f>'pdf DetailxSch Pos'!AF71*'pdf DetailxSch Pos'!AF$124</f>
        <v>110891.27068881014</v>
      </c>
      <c r="AG71" s="4">
        <f>'pdf DetailxSch Pos'!AG71*'pdf DetailxSch Pos'!AG$124</f>
        <v>221782.54137762028</v>
      </c>
      <c r="AH71" s="4">
        <f>'pdf DetailxSch Pos'!AH71*'pdf DetailxSch Pos'!AH$124</f>
        <v>887130.16551048111</v>
      </c>
      <c r="AI71" s="4">
        <f>'pdf DetailxSch Pos'!AI71*'pdf DetailxSch Pos'!AI$124</f>
        <v>100233.47308369415</v>
      </c>
      <c r="AJ71" s="4">
        <f>'pdf DetailxSch Pos'!AJ71*'pdf DetailxSch Pos'!AJ$124</f>
        <v>48327.936512970991</v>
      </c>
      <c r="AK71" s="4">
        <f>'pdf DetailxSch Pos'!AK71*'pdf DetailxSch Pos'!AK$124</f>
        <v>0</v>
      </c>
      <c r="AL71" s="4">
        <f>'pdf DetailxSch Pos'!AL71*'pdf DetailxSch Pos'!AL$124</f>
        <v>110891.27068881014</v>
      </c>
      <c r="AM71" s="4">
        <f>'pdf DetailxSch Pos'!AM71*'pdf DetailxSch Pos'!AM$124</f>
        <v>0</v>
      </c>
      <c r="AN71" s="4">
        <f>'pdf DetailxSch Pos'!AN71*'pdf DetailxSch Pos'!AN$124</f>
        <v>0</v>
      </c>
      <c r="AO71" s="4">
        <f>'pdf DetailxSch Pos'!AO71*'pdf DetailxSch Pos'!AO$124</f>
        <v>0</v>
      </c>
      <c r="AP71" s="4">
        <f>'pdf DetailxSch Pos'!AP71*'pdf DetailxSch Pos'!AP$124</f>
        <v>0</v>
      </c>
      <c r="AQ71" s="4">
        <f>'pdf DetailxSch Pos'!AQ71*'pdf DetailxSch Pos'!AQ$124</f>
        <v>0</v>
      </c>
      <c r="AR71" s="4">
        <f>'pdf DetailxSch Pos'!AR71*'pdf DetailxSch Pos'!AR$124</f>
        <v>0</v>
      </c>
      <c r="AS71" s="4">
        <f>'pdf DetailxSch Pos'!AS71*'pdf DetailxSch Pos'!AS$124</f>
        <v>0</v>
      </c>
      <c r="AT71" s="4">
        <f>'pdf DetailxSch Pos'!AT71*'pdf DetailxSch Pos'!AT$125</f>
        <v>0</v>
      </c>
      <c r="AU71" s="4">
        <f>'pdf DetailxSch Pos'!AU71*'pdf DetailxSch Pos'!AU$125</f>
        <v>0</v>
      </c>
      <c r="AV71" s="4">
        <f>'pdf DetailxSch Pos'!AV71*'pdf DetailxSch Pos'!AV$125</f>
        <v>92670.935960591101</v>
      </c>
      <c r="AW71" s="4">
        <f>'pdf DetailxSch Pos'!AW71*'pdf DetailxSch Pos'!AW$125</f>
        <v>1497.5369458128075</v>
      </c>
      <c r="AX71" s="4">
        <f>'pdf DetailxSch Pos'!AX71*'pdf DetailxSch Pos'!AX$125</f>
        <v>0</v>
      </c>
      <c r="AY71" s="4">
        <f>'pdf DetailxSch Pos'!AY71*'pdf DetailxSch Pos'!AY$124</f>
        <v>0</v>
      </c>
      <c r="AZ71" s="4">
        <f>'pdf DetailxSch Pos'!AZ71*'pdf DetailxSch Pos'!AZ$124</f>
        <v>0</v>
      </c>
      <c r="BA71" s="4">
        <f>'pdf DetailxSch Pos'!BA71*'pdf DetailxSch Pos'!BA$124</f>
        <v>0</v>
      </c>
      <c r="BB71" s="4">
        <f>'pdf DetailxSch Pos'!BB71*'pdf DetailxSch Pos'!BB$124</f>
        <v>0</v>
      </c>
      <c r="BC71" s="4">
        <f>'pdf DetailxSch Pos'!BC71*'pdf DetailxSch Pos'!BC$124</f>
        <v>0</v>
      </c>
      <c r="BD71" s="4">
        <f>'pdf DetailxSch Pos'!BD71*'pdf DetailxSch Pos'!BD$124</f>
        <v>0</v>
      </c>
      <c r="BE71" s="4">
        <f>'pdf DetailxSch Pos'!BE71*'pdf DetailxSch Pos'!BE$124</f>
        <v>0</v>
      </c>
      <c r="BF71" s="4">
        <f>'pdf DetailxSch Pos'!BF71*'pdf DetailxSch Pos'!BF$125</f>
        <v>0</v>
      </c>
      <c r="BG71" s="4">
        <f>'pdf DetailxSch Pos'!BG71*'pdf DetailxSch Pos'!BG$125</f>
        <v>0</v>
      </c>
      <c r="BH71" s="4">
        <f>'pdf DetailxSch Pos'!BH71*'pdf DetailxSch Pos'!BH$125</f>
        <v>0</v>
      </c>
      <c r="BI71" s="4">
        <f>'pdf DetailxSch Pos'!BI71*'pdf DetailxSch Pos'!BI$125</f>
        <v>0</v>
      </c>
      <c r="BJ71" s="4">
        <f>'pdf DetailxSch Pos'!BJ71*'pdf DetailxSch Pos'!BJ$124</f>
        <v>0</v>
      </c>
      <c r="BK71" s="4">
        <f>'pdf DetailxSch Pos'!BK71*'pdf DetailxSch Pos'!BK$124</f>
        <v>0</v>
      </c>
      <c r="BL71" s="4">
        <f>'pdf DetailxSch Pos'!BL71*'pdf DetailxSch Pos'!BL$124</f>
        <v>0</v>
      </c>
      <c r="BM71" s="4">
        <f>'pdf DetailxSch Pos'!BM71*'pdf DetailxSch Pos'!BM$124</f>
        <v>0</v>
      </c>
      <c r="BN71" s="4">
        <f>'pdf DetailxSch Pos'!BN71*'pdf DetailxSch Pos'!BN$124</f>
        <v>0</v>
      </c>
      <c r="BO71" s="4">
        <f>'pdf DetailxSch Pos'!BO71*'pdf DetailxSch Pos'!BO$124</f>
        <v>0</v>
      </c>
      <c r="BP71" s="4">
        <f>'pdf DetailxSch Pos'!BP71*'pdf DetailxSch Pos'!BP$124</f>
        <v>221782.54137762028</v>
      </c>
      <c r="BQ71" s="4">
        <f>'pdf DetailxSch Pos'!BQ71*'pdf DetailxSch Pos'!BQ$124</f>
        <v>0</v>
      </c>
      <c r="BR71" s="4">
        <f>'pdf DetailxSch Pos'!BR71*'pdf DetailxSch Pos'!BR$125</f>
        <v>22660.098522167482</v>
      </c>
      <c r="BS71" s="4">
        <f>'pdf DetailxSch Pos'!BS71*'pdf DetailxSch Pos'!BS$125</f>
        <v>4926.1083743842346</v>
      </c>
      <c r="BT71" s="4">
        <f>'pdf DetailxSch Pos'!BT71*'pdf DetailxSch Pos'!BT$125</f>
        <v>185343.84236453197</v>
      </c>
      <c r="BU71" s="4">
        <f>'pdf DetailxSch Pos'!BU71*'pdf DetailxSch Pos'!BU$125</f>
        <v>98522.167487684696</v>
      </c>
      <c r="BV71" s="4">
        <f>'pdf DetailxSch Pos'!BV71*'pdf DetailxSch Pos'!BV$124</f>
        <v>0</v>
      </c>
      <c r="BW71" s="4">
        <f>'pdf DetailxSch Pos'!BW71*'pdf DetailxSch Pos'!BW$125</f>
        <v>73891.625615763522</v>
      </c>
      <c r="BX71" s="4">
        <f>'pdf DetailxSch Pos'!BX71*'pdf DetailxSch Pos'!BX$125</f>
        <v>3591.1330049261073</v>
      </c>
      <c r="BY71" s="4">
        <f>'pdf DetailxSch Pos'!BY71*'pdf DetailxSch Pos'!BY$125</f>
        <v>2719.2118226600978</v>
      </c>
      <c r="BZ71" s="4">
        <f>'pdf DetailxSch Pos'!BZ71*'pdf DetailxSch Pos'!BZ$125</f>
        <v>2955.6650246305408</v>
      </c>
      <c r="CA71" s="4">
        <f>'pdf DetailxSch Pos'!CA71*'pdf DetailxSch Pos'!CA$125</f>
        <v>2955.6650246305408</v>
      </c>
      <c r="CB71" s="4">
        <f>'pdf DetailxSch Pos'!CB71*'pdf DetailxSch Pos'!CB$125</f>
        <v>3399.0147783251223</v>
      </c>
      <c r="CC71" s="4">
        <f>'pdf DetailxSch Pos'!CC71*'pdf DetailxSch Pos'!CC$125</f>
        <v>5911.3300492610815</v>
      </c>
      <c r="CD71" s="4">
        <f>'pdf DetailxSch Pos'!CD71*'pdf DetailxSch Pos'!CD$124</f>
        <v>0</v>
      </c>
      <c r="CE71" s="4">
        <f>'pdf DetailxSch Pos'!CE71*'pdf DetailxSch Pos'!CE$124</f>
        <v>0</v>
      </c>
      <c r="CF71" s="4">
        <f>'pdf DetailxSch Pos'!CF71*'pdf DetailxSch Pos'!CF$125</f>
        <v>0</v>
      </c>
      <c r="CG71" s="4">
        <f>'pdf DetailxSch Pos'!CG71*'pdf DetailxSch Pos'!CG$125</f>
        <v>0</v>
      </c>
      <c r="CH71" s="4">
        <f>'pdf DetailxSch Pos'!CH71*'pdf DetailxSch Pos'!CH$124</f>
        <v>0</v>
      </c>
      <c r="CI71" s="4">
        <f>'pdf DetailxSch Pos'!CI71*'pdf DetailxSch Pos'!CI$124</f>
        <v>0</v>
      </c>
      <c r="CJ71" s="4">
        <f>'pdf DetailxSch Pos'!CJ71*'pdf DetailxSch Pos'!CJ$125</f>
        <v>0</v>
      </c>
      <c r="CK71" s="4">
        <f>'pdf DetailxSch Pos'!CK71*'pdf DetailxSch Pos'!CK$125</f>
        <v>0</v>
      </c>
      <c r="CL71" s="4">
        <f>'pdf DetailxSch Pos'!CL71*'pdf DetailxSch Pos'!CL$125</f>
        <v>29556.650246305409</v>
      </c>
      <c r="CM71" s="4">
        <f>'pdf DetailxSch Pos'!CM71*'pdf DetailxSch Pos'!CM$125</f>
        <v>72337.931034482739</v>
      </c>
      <c r="CN71" s="4">
        <f>'pdf DetailxSch Pos'!CN71*'pdf DetailxSch Pos'!CN$125</f>
        <v>4024.6305418719198</v>
      </c>
      <c r="CO71" s="4">
        <f>'pdf DetailxSch Pos'!CO71*'pdf DetailxSch Pos'!CO$125</f>
        <v>0</v>
      </c>
      <c r="CP71" s="4">
        <f>'pdf DetailxSch Pos'!CP71*'pdf DetailxSch Pos'!CP$125</f>
        <v>0</v>
      </c>
      <c r="CQ71" s="4">
        <f>'pdf DetailxSch Pos'!CQ71*'pdf DetailxSch Pos'!CQ$125</f>
        <v>0</v>
      </c>
      <c r="CR71" s="4">
        <f>'pdf DetailxSch Pos'!CR71*'pdf DetailxSch Pos'!CR$125</f>
        <v>0</v>
      </c>
      <c r="CS71" s="4">
        <f>'pdf DetailxSch Pos'!CS71*'pdf DetailxSch Pos'!CS$124</f>
        <v>0</v>
      </c>
      <c r="CT71" s="4">
        <f>'pdf DetailxSch Pos'!CT71*'pdf DetailxSch Pos'!CT$125</f>
        <v>41379.310344827572</v>
      </c>
      <c r="CU71" s="4">
        <f>'pdf DetailxSch Pos'!CU71*'pdf DetailxSch Pos'!CU$125</f>
        <v>0</v>
      </c>
      <c r="CV71" s="4">
        <f>'pdf DetailxSch Pos'!CV71*'pdf DetailxSch Pos'!CV$125</f>
        <v>0</v>
      </c>
      <c r="CW71" s="4">
        <f>'pdf DetailxSch Pos'!CW71*'pdf DetailxSch Pos'!CW$125</f>
        <v>0</v>
      </c>
      <c r="CY71" s="4">
        <f>'pdf DetailxSch Pos'!CY71*'pdf DetailxSch Pos'!CY$125</f>
        <v>0</v>
      </c>
      <c r="CZ71" s="4">
        <f>'pdf DetailxSch Pos'!CZ71*'pdf DetailxSch Pos'!CZ$125</f>
        <v>0</v>
      </c>
      <c r="DA71" s="4">
        <f>'pdf DetailxSch Pos'!DA71*'pdf DetailxSch Pos'!DA$125</f>
        <v>0</v>
      </c>
      <c r="DB71" s="4">
        <f>'pdf DetailxSch Pos'!DB71*'pdf DetailxSch Pos'!DB$125</f>
        <v>0</v>
      </c>
      <c r="DC71" s="4">
        <f>'pdf DetailxSch Pos'!DC71*'pdf DetailxSch Pos'!DC$125</f>
        <v>0</v>
      </c>
      <c r="DD71" s="4">
        <f>'pdf DetailxSch $$'!DE71</f>
        <v>8</v>
      </c>
      <c r="DE71" s="4">
        <f t="shared" si="4"/>
        <v>5017265.6796326824</v>
      </c>
      <c r="DF71" s="4">
        <f t="shared" si="5"/>
        <v>5017273.6796326824</v>
      </c>
      <c r="DG71" s="4">
        <f>'pdf DetailxSch $$'!DG71</f>
        <v>5118524</v>
      </c>
      <c r="DH71" s="4">
        <f t="shared" si="6"/>
        <v>101250.32036731765</v>
      </c>
      <c r="DI71" s="44">
        <f t="shared" si="7"/>
        <v>-2.0180346306070001E-2</v>
      </c>
    </row>
    <row r="72" spans="1:113" x14ac:dyDescent="0.2">
      <c r="A72" s="7">
        <v>458</v>
      </c>
      <c r="B72" t="s">
        <v>86</v>
      </c>
      <c r="C72" t="s">
        <v>352</v>
      </c>
      <c r="D72">
        <v>5</v>
      </c>
      <c r="E72" s="10">
        <v>696</v>
      </c>
      <c r="F72" s="9">
        <v>0.38500000000000001</v>
      </c>
      <c r="G72">
        <v>268</v>
      </c>
      <c r="H72" s="4">
        <f>'pdf DetailxSch Pos'!H72*'pdf DetailxSch Pos'!H$124</f>
        <v>95525.37552094186</v>
      </c>
      <c r="I72" s="4">
        <f>'pdf DetailxSch Pos'!I72*'pdf DetailxSch Pos'!I$124</f>
        <v>110891.27068881014</v>
      </c>
      <c r="J72" s="4">
        <f>'pdf DetailxSch Pos'!J72*'pdf DetailxSch Pos'!J$124</f>
        <v>351703.92319830635</v>
      </c>
      <c r="K72" s="4">
        <f>'pdf DetailxSch Pos'!K72*'pdf DetailxSch Pos'!K$124</f>
        <v>0</v>
      </c>
      <c r="L72" s="4">
        <f>'pdf DetailxSch Pos'!L72*'pdf DetailxSch Pos'!L$124</f>
        <v>374276.58262664371</v>
      </c>
      <c r="M72" s="4">
        <f>'pdf DetailxSch Pos'!M72*'pdf DetailxSch Pos'!M$124</f>
        <v>89505.059196611037</v>
      </c>
      <c r="N72" s="4">
        <f>'pdf DetailxSch Pos'!N72*'pdf DetailxSch Pos'!N$124</f>
        <v>59866.796146808359</v>
      </c>
      <c r="O72" s="4">
        <f>'pdf DetailxSch Pos'!O72*'pdf DetailxSch Pos'!O$124</f>
        <v>76213.029593109444</v>
      </c>
      <c r="P72" s="4">
        <f>'pdf DetailxSch Pos'!P72*'pdf DetailxSch Pos'!P$124</f>
        <v>49534.351124581444</v>
      </c>
      <c r="Q72" s="4">
        <f>'pdf DetailxSch Pos'!Q72*'pdf DetailxSch Pos'!Q$124</f>
        <v>69924</v>
      </c>
      <c r="R72" s="4">
        <f>'pdf DetailxSch Pos'!R72*'pdf DetailxSch Pos'!R$124</f>
        <v>0</v>
      </c>
      <c r="S72" s="4">
        <f>'pdf DetailxSch Pos'!S72*'pdf DetailxSch Pos'!S$124</f>
        <v>77625.750694703253</v>
      </c>
      <c r="T72" s="4">
        <f>'pdf DetailxSch Pos'!T72*'pdf DetailxSch Pos'!T$124</f>
        <v>60676.224767295193</v>
      </c>
      <c r="U72" s="4">
        <f>'pdf DetailxSch Pos'!U72*'pdf DetailxSch Pos'!U$124</f>
        <v>298297.90424956428</v>
      </c>
      <c r="V72" s="4">
        <f>'pdf DetailxSch Pos'!V72*'pdf DetailxSch Pos'!V$124</f>
        <v>110891.27068881014</v>
      </c>
      <c r="W72" s="4">
        <f>'pdf DetailxSch Pos'!W72*'pdf DetailxSch Pos'!W$124</f>
        <v>0</v>
      </c>
      <c r="X72" s="4">
        <f>'pdf DetailxSch Pos'!X72*'pdf DetailxSch Pos'!X$124</f>
        <v>0</v>
      </c>
      <c r="Y72" s="4">
        <f>'pdf DetailxSch Pos'!Y72*'pdf DetailxSch Pos'!Y$124</f>
        <v>0</v>
      </c>
      <c r="Z72" s="4">
        <f>'pdf DetailxSch Pos'!Z72*'pdf DetailxSch Pos'!Z$124</f>
        <v>0</v>
      </c>
      <c r="AA72" s="4">
        <f>'pdf DetailxSch Pos'!AA72*'pdf DetailxSch Pos'!AA$124</f>
        <v>0</v>
      </c>
      <c r="AB72" s="4">
        <f>'pdf DetailxSch Pos'!AB72*'pdf DetailxSch Pos'!AB$124</f>
        <v>0</v>
      </c>
      <c r="AC72" s="4">
        <f>'pdf DetailxSch Pos'!AC72*'pdf DetailxSch Pos'!AC$124</f>
        <v>0</v>
      </c>
      <c r="AD72" s="4">
        <f>'pdf DetailxSch Pos'!AD72*'pdf DetailxSch Pos'!AD$124</f>
        <v>3215846.8499754942</v>
      </c>
      <c r="AE72" s="4">
        <f>'pdf DetailxSch Pos'!AE72*'pdf DetailxSch Pos'!AE$124</f>
        <v>11089.127068881171</v>
      </c>
      <c r="AF72" s="4">
        <f>'pdf DetailxSch Pos'!AF72*'pdf DetailxSch Pos'!AF$124</f>
        <v>110891.27068881014</v>
      </c>
      <c r="AG72" s="4">
        <f>'pdf DetailxSch Pos'!AG72*'pdf DetailxSch Pos'!AG$124</f>
        <v>221782.54137762028</v>
      </c>
      <c r="AH72" s="4">
        <f>'pdf DetailxSch Pos'!AH72*'pdf DetailxSch Pos'!AH$124</f>
        <v>221782.54137762028</v>
      </c>
      <c r="AI72" s="4">
        <f>'pdf DetailxSch Pos'!AI72*'pdf DetailxSch Pos'!AI$124</f>
        <v>0</v>
      </c>
      <c r="AJ72" s="4">
        <f>'pdf DetailxSch Pos'!AJ72*'pdf DetailxSch Pos'!AJ$124</f>
        <v>0</v>
      </c>
      <c r="AK72" s="4">
        <f>'pdf DetailxSch Pos'!AK72*'pdf DetailxSch Pos'!AK$124</f>
        <v>0</v>
      </c>
      <c r="AL72" s="4">
        <f>'pdf DetailxSch Pos'!AL72*'pdf DetailxSch Pos'!AL$124</f>
        <v>110891.27068881014</v>
      </c>
      <c r="AM72" s="4">
        <f>'pdf DetailxSch Pos'!AM72*'pdf DetailxSch Pos'!AM$124</f>
        <v>0</v>
      </c>
      <c r="AN72" s="4">
        <f>'pdf DetailxSch Pos'!AN72*'pdf DetailxSch Pos'!AN$124</f>
        <v>0</v>
      </c>
      <c r="AO72" s="4">
        <f>'pdf DetailxSch Pos'!AO72*'pdf DetailxSch Pos'!AO$124</f>
        <v>0</v>
      </c>
      <c r="AP72" s="4">
        <f>'pdf DetailxSch Pos'!AP72*'pdf DetailxSch Pos'!AP$124</f>
        <v>0</v>
      </c>
      <c r="AQ72" s="4">
        <f>'pdf DetailxSch Pos'!AQ72*'pdf DetailxSch Pos'!AQ$124</f>
        <v>0</v>
      </c>
      <c r="AR72" s="4">
        <f>'pdf DetailxSch Pos'!AR72*'pdf DetailxSch Pos'!AR$124</f>
        <v>0</v>
      </c>
      <c r="AS72" s="4">
        <f>'pdf DetailxSch Pos'!AS72*'pdf DetailxSch Pos'!AS$124</f>
        <v>0</v>
      </c>
      <c r="AT72" s="4">
        <f>'pdf DetailxSch Pos'!AT72*'pdf DetailxSch Pos'!AT$125</f>
        <v>0</v>
      </c>
      <c r="AU72" s="4">
        <f>'pdf DetailxSch Pos'!AU72*'pdf DetailxSch Pos'!AU$125</f>
        <v>0</v>
      </c>
      <c r="AV72" s="4">
        <f>'pdf DetailxSch Pos'!AV72*'pdf DetailxSch Pos'!AV$125</f>
        <v>214989.16256157629</v>
      </c>
      <c r="AW72" s="4">
        <f>'pdf DetailxSch Pos'!AW72*'pdf DetailxSch Pos'!AW$125</f>
        <v>3473.8916256157622</v>
      </c>
      <c r="AX72" s="4">
        <f>'pdf DetailxSch Pos'!AX72*'pdf DetailxSch Pos'!AX$125</f>
        <v>0</v>
      </c>
      <c r="AY72" s="4">
        <f>'pdf DetailxSch Pos'!AY72*'pdf DetailxSch Pos'!AY$124</f>
        <v>0</v>
      </c>
      <c r="AZ72" s="4">
        <f>'pdf DetailxSch Pos'!AZ72*'pdf DetailxSch Pos'!AZ$124</f>
        <v>0</v>
      </c>
      <c r="BA72" s="4">
        <f>'pdf DetailxSch Pos'!BA72*'pdf DetailxSch Pos'!BA$124</f>
        <v>0</v>
      </c>
      <c r="BB72" s="4">
        <f>'pdf DetailxSch Pos'!BB72*'pdf DetailxSch Pos'!BB$124</f>
        <v>0</v>
      </c>
      <c r="BC72" s="4">
        <f>'pdf DetailxSch Pos'!BC72*'pdf DetailxSch Pos'!BC$124</f>
        <v>0</v>
      </c>
      <c r="BD72" s="4">
        <f>'pdf DetailxSch Pos'!BD72*'pdf DetailxSch Pos'!BD$124</f>
        <v>0</v>
      </c>
      <c r="BE72" s="4">
        <f>'pdf DetailxSch Pos'!BE72*'pdf DetailxSch Pos'!BE$124</f>
        <v>0</v>
      </c>
      <c r="BF72" s="4">
        <f>'pdf DetailxSch Pos'!BF72*'pdf DetailxSch Pos'!BF$125</f>
        <v>0</v>
      </c>
      <c r="BG72" s="4">
        <f>'pdf DetailxSch Pos'!BG72*'pdf DetailxSch Pos'!BG$125</f>
        <v>0</v>
      </c>
      <c r="BH72" s="4">
        <f>'pdf DetailxSch Pos'!BH72*'pdf DetailxSch Pos'!BH$125</f>
        <v>0</v>
      </c>
      <c r="BI72" s="4">
        <f>'pdf DetailxSch Pos'!BI72*'pdf DetailxSch Pos'!BI$125</f>
        <v>42491.625615763536</v>
      </c>
      <c r="BJ72" s="4">
        <f>'pdf DetailxSch Pos'!BJ72*'pdf DetailxSch Pos'!BJ$124</f>
        <v>110891.27068881014</v>
      </c>
      <c r="BK72" s="4">
        <f>'pdf DetailxSch Pos'!BK72*'pdf DetailxSch Pos'!BK$124</f>
        <v>110891.27068881014</v>
      </c>
      <c r="BL72" s="4">
        <f>'pdf DetailxSch Pos'!BL72*'pdf DetailxSch Pos'!BL$124</f>
        <v>420378.34796951094</v>
      </c>
      <c r="BM72" s="4">
        <f>'pdf DetailxSch Pos'!BM72*'pdf DetailxSch Pos'!BM$124</f>
        <v>0</v>
      </c>
      <c r="BN72" s="4">
        <f>'pdf DetailxSch Pos'!BN72*'pdf DetailxSch Pos'!BN$124</f>
        <v>110891.27068881014</v>
      </c>
      <c r="BO72" s="4">
        <f>'pdf DetailxSch Pos'!BO72*'pdf DetailxSch Pos'!BO$124</f>
        <v>0</v>
      </c>
      <c r="BP72" s="4">
        <f>'pdf DetailxSch Pos'!BP72*'pdf DetailxSch Pos'!BP$124</f>
        <v>0</v>
      </c>
      <c r="BQ72" s="4">
        <f>'pdf DetailxSch Pos'!BQ72*'pdf DetailxSch Pos'!BQ$124</f>
        <v>0</v>
      </c>
      <c r="BR72" s="4">
        <f>'pdf DetailxSch Pos'!BR72*'pdf DetailxSch Pos'!BR$125</f>
        <v>0</v>
      </c>
      <c r="BS72" s="4">
        <f>'pdf DetailxSch Pos'!BS72*'pdf DetailxSch Pos'!BS$125</f>
        <v>0</v>
      </c>
      <c r="BT72" s="4">
        <f>'pdf DetailxSch Pos'!BT72*'pdf DetailxSch Pos'!BT$125</f>
        <v>350629.5566502462</v>
      </c>
      <c r="BU72" s="4">
        <f>'pdf DetailxSch Pos'!BU72*'pdf DetailxSch Pos'!BU$125</f>
        <v>0</v>
      </c>
      <c r="BV72" s="4">
        <f>'pdf DetailxSch Pos'!BV72*'pdf DetailxSch Pos'!BV$124</f>
        <v>114084.97559574516</v>
      </c>
      <c r="BW72" s="4">
        <f>'pdf DetailxSch Pos'!BW72*'pdf DetailxSch Pos'!BW$125</f>
        <v>0</v>
      </c>
      <c r="BX72" s="4">
        <f>'pdf DetailxSch Pos'!BX72*'pdf DetailxSch Pos'!BX$125</f>
        <v>5273.8916256157618</v>
      </c>
      <c r="BY72" s="4">
        <f>'pdf DetailxSch Pos'!BY72*'pdf DetailxSch Pos'!BY$125</f>
        <v>19714.285714285706</v>
      </c>
      <c r="BZ72" s="4">
        <f>'pdf DetailxSch Pos'!BZ72*'pdf DetailxSch Pos'!BZ$125</f>
        <v>10285.714285714283</v>
      </c>
      <c r="CA72" s="4">
        <f>'pdf DetailxSch Pos'!CA72*'pdf DetailxSch Pos'!CA$125</f>
        <v>10285.714285714283</v>
      </c>
      <c r="CB72" s="4">
        <f>'pdf DetailxSch Pos'!CB72*'pdf DetailxSch Pos'!CB$125</f>
        <v>23657.142857142848</v>
      </c>
      <c r="CC72" s="4">
        <f>'pdf DetailxSch Pos'!CC72*'pdf DetailxSch Pos'!CC$125</f>
        <v>13714.28571428571</v>
      </c>
      <c r="CD72" s="4">
        <f>'pdf DetailxSch Pos'!CD72*'pdf DetailxSch Pos'!CD$124</f>
        <v>0</v>
      </c>
      <c r="CE72" s="4">
        <f>'pdf DetailxSch Pos'!CE72*'pdf DetailxSch Pos'!CE$124</f>
        <v>0</v>
      </c>
      <c r="CF72" s="4">
        <f>'pdf DetailxSch Pos'!CF72*'pdf DetailxSch Pos'!CF$125</f>
        <v>0</v>
      </c>
      <c r="CG72" s="4">
        <f>'pdf DetailxSch Pos'!CG72*'pdf DetailxSch Pos'!CG$125</f>
        <v>0</v>
      </c>
      <c r="CH72" s="4">
        <f>'pdf DetailxSch Pos'!CH72*'pdf DetailxSch Pos'!CH$124</f>
        <v>0</v>
      </c>
      <c r="CI72" s="4">
        <f>'pdf DetailxSch Pos'!CI72*'pdf DetailxSch Pos'!CI$124</f>
        <v>0</v>
      </c>
      <c r="CJ72" s="4">
        <f>'pdf DetailxSch Pos'!CJ72*'pdf DetailxSch Pos'!CJ$125</f>
        <v>0</v>
      </c>
      <c r="CK72" s="4">
        <f>'pdf DetailxSch Pos'!CK72*'pdf DetailxSch Pos'!CK$125</f>
        <v>0</v>
      </c>
      <c r="CL72" s="4">
        <f>'pdf DetailxSch Pos'!CL72*'pdf DetailxSch Pos'!CL$125</f>
        <v>68571.428571428551</v>
      </c>
      <c r="CM72" s="4">
        <f>'pdf DetailxSch Pos'!CM72*'pdf DetailxSch Pos'!CM$125</f>
        <v>94315.270935960565</v>
      </c>
      <c r="CN72" s="4">
        <f>'pdf DetailxSch Pos'!CN72*'pdf DetailxSch Pos'!CN$125</f>
        <v>17419.704433497533</v>
      </c>
      <c r="CO72" s="4">
        <f>'pdf DetailxSch Pos'!CO72*'pdf DetailxSch Pos'!CO$125</f>
        <v>0</v>
      </c>
      <c r="CP72" s="4">
        <f>'pdf DetailxSch Pos'!CP72*'pdf DetailxSch Pos'!CP$125</f>
        <v>1655748.768472906</v>
      </c>
      <c r="CQ72" s="4">
        <f>'pdf DetailxSch Pos'!CQ72*'pdf DetailxSch Pos'!CQ$125</f>
        <v>0</v>
      </c>
      <c r="CR72" s="4">
        <f>'pdf DetailxSch Pos'!CR72*'pdf DetailxSch Pos'!CR$125</f>
        <v>0</v>
      </c>
      <c r="CS72" s="4">
        <f>'pdf DetailxSch Pos'!CS72*'pdf DetailxSch Pos'!CS$124</f>
        <v>0</v>
      </c>
      <c r="CT72" s="4">
        <f>'pdf DetailxSch Pos'!CT72*'pdf DetailxSch Pos'!CT$125</f>
        <v>3103.4482758620679</v>
      </c>
      <c r="CU72" s="4">
        <f>'pdf DetailxSch Pos'!CU72*'pdf DetailxSch Pos'!CU$125</f>
        <v>0</v>
      </c>
      <c r="CV72" s="4">
        <f>'pdf DetailxSch Pos'!CV72*'pdf DetailxSch Pos'!CV$125</f>
        <v>0</v>
      </c>
      <c r="CW72" s="4">
        <f>'pdf DetailxSch Pos'!CW72*'pdf DetailxSch Pos'!CW$125</f>
        <v>110905.41871921178</v>
      </c>
      <c r="CY72" s="4">
        <f>'pdf DetailxSch Pos'!CY72*'pdf DetailxSch Pos'!CY$125</f>
        <v>0</v>
      </c>
      <c r="CZ72" s="4">
        <f>'pdf DetailxSch Pos'!CZ72*'pdf DetailxSch Pos'!CZ$125</f>
        <v>0</v>
      </c>
      <c r="DA72" s="4">
        <f>'pdf DetailxSch Pos'!DA72*'pdf DetailxSch Pos'!DA$125</f>
        <v>0</v>
      </c>
      <c r="DB72" s="4">
        <f>'pdf DetailxSch Pos'!DB72*'pdf DetailxSch Pos'!DB$125</f>
        <v>0</v>
      </c>
      <c r="DC72" s="4">
        <f>'pdf DetailxSch Pos'!DC72*'pdf DetailxSch Pos'!DC$125</f>
        <v>0</v>
      </c>
      <c r="DD72" s="4">
        <f>'pdf DetailxSch $$'!DE72</f>
        <v>112579</v>
      </c>
      <c r="DE72" s="4">
        <f t="shared" si="4"/>
        <v>9228931.5856499337</v>
      </c>
      <c r="DF72" s="4">
        <f t="shared" si="5"/>
        <v>9341510.5856499337</v>
      </c>
      <c r="DG72" s="4">
        <f>'pdf DetailxSch $$'!DG72</f>
        <v>9526333</v>
      </c>
      <c r="DH72" s="4">
        <f t="shared" si="6"/>
        <v>184822.41435006633</v>
      </c>
      <c r="DI72" s="44">
        <f t="shared" si="7"/>
        <v>-1.9785067163974889E-2</v>
      </c>
    </row>
    <row r="73" spans="1:113" x14ac:dyDescent="0.2">
      <c r="A73" s="7" t="s">
        <v>348</v>
      </c>
      <c r="B73" t="s">
        <v>87</v>
      </c>
      <c r="C73" t="s">
        <v>351</v>
      </c>
      <c r="D73">
        <v>4</v>
      </c>
      <c r="E73" s="10">
        <v>73</v>
      </c>
      <c r="F73" s="9">
        <v>0.50700000000000001</v>
      </c>
      <c r="G73">
        <v>37</v>
      </c>
      <c r="H73" s="4">
        <f>'pdf DetailxSch Pos'!H73*'pdf DetailxSch Pos'!H$124</f>
        <v>191050.75104188372</v>
      </c>
      <c r="I73" s="4">
        <f>'pdf DetailxSch Pos'!I73*'pdf DetailxSch Pos'!I$124</f>
        <v>110891.27068881014</v>
      </c>
      <c r="J73" s="4">
        <f>'pdf DetailxSch Pos'!J73*'pdf DetailxSch Pos'!J$124</f>
        <v>0</v>
      </c>
      <c r="K73" s="4">
        <f>'pdf DetailxSch Pos'!K73*'pdf DetailxSch Pos'!K$124</f>
        <v>0</v>
      </c>
      <c r="L73" s="4">
        <f>'pdf DetailxSch Pos'!L73*'pdf DetailxSch Pos'!L$124</f>
        <v>0</v>
      </c>
      <c r="M73" s="4">
        <f>'pdf DetailxSch Pos'!M73*'pdf DetailxSch Pos'!M$124</f>
        <v>44752.529598305518</v>
      </c>
      <c r="N73" s="4">
        <f>'pdf DetailxSch Pos'!N73*'pdf DetailxSch Pos'!N$124</f>
        <v>59866.796146808359</v>
      </c>
      <c r="O73" s="4">
        <f>'pdf DetailxSch Pos'!O73*'pdf DetailxSch Pos'!O$124</f>
        <v>0</v>
      </c>
      <c r="P73" s="4">
        <f>'pdf DetailxSch Pos'!P73*'pdf DetailxSch Pos'!P$124</f>
        <v>0</v>
      </c>
      <c r="Q73" s="4">
        <f>'pdf DetailxSch Pos'!Q73*'pdf DetailxSch Pos'!Q$124</f>
        <v>0</v>
      </c>
      <c r="R73" s="4">
        <f>'pdf DetailxSch Pos'!R73*'pdf DetailxSch Pos'!R$124</f>
        <v>0</v>
      </c>
      <c r="S73" s="4">
        <f>'pdf DetailxSch Pos'!S73*'pdf DetailxSch Pos'!S$124</f>
        <v>77625.750694703253</v>
      </c>
      <c r="T73" s="4">
        <f>'pdf DetailxSch Pos'!T73*'pdf DetailxSch Pos'!T$124</f>
        <v>60676.224767295193</v>
      </c>
      <c r="U73" s="4">
        <f>'pdf DetailxSch Pos'!U73*'pdf DetailxSch Pos'!U$124</f>
        <v>49716.317374927377</v>
      </c>
      <c r="V73" s="4">
        <f>'pdf DetailxSch Pos'!V73*'pdf DetailxSch Pos'!V$124</f>
        <v>55445.635344405069</v>
      </c>
      <c r="W73" s="4">
        <f>'pdf DetailxSch Pos'!W73*'pdf DetailxSch Pos'!W$124</f>
        <v>332673.8120664304</v>
      </c>
      <c r="X73" s="4">
        <f>'pdf DetailxSch Pos'!X73*'pdf DetailxSch Pos'!X$124</f>
        <v>0</v>
      </c>
      <c r="Y73" s="4">
        <f>'pdf DetailxSch Pos'!Y73*'pdf DetailxSch Pos'!Y$124</f>
        <v>221782.54137762028</v>
      </c>
      <c r="Z73" s="4">
        <f>'pdf DetailxSch Pos'!Z73*'pdf DetailxSch Pos'!Z$124</f>
        <v>0</v>
      </c>
      <c r="AA73" s="4">
        <f>'pdf DetailxSch Pos'!AA73*'pdf DetailxSch Pos'!AA$124</f>
        <v>221782.54137762028</v>
      </c>
      <c r="AB73" s="4">
        <f>'pdf DetailxSch Pos'!AB73*'pdf DetailxSch Pos'!AB$124</f>
        <v>133644.63077825887</v>
      </c>
      <c r="AC73" s="4">
        <f>'pdf DetailxSch Pos'!AC73*'pdf DetailxSch Pos'!AC$124</f>
        <v>0</v>
      </c>
      <c r="AD73" s="4">
        <f>'pdf DetailxSch Pos'!AD73*'pdf DetailxSch Pos'!AD$124</f>
        <v>0</v>
      </c>
      <c r="AE73" s="4">
        <f>'pdf DetailxSch Pos'!AE73*'pdf DetailxSch Pos'!AE$124</f>
        <v>0</v>
      </c>
      <c r="AF73" s="4">
        <f>'pdf DetailxSch Pos'!AF73*'pdf DetailxSch Pos'!AF$124</f>
        <v>0</v>
      </c>
      <c r="AG73" s="4">
        <f>'pdf DetailxSch Pos'!AG73*'pdf DetailxSch Pos'!AG$124</f>
        <v>0</v>
      </c>
      <c r="AH73" s="4">
        <f>'pdf DetailxSch Pos'!AH73*'pdf DetailxSch Pos'!AH$124</f>
        <v>443565.08275524055</v>
      </c>
      <c r="AI73" s="4">
        <f>'pdf DetailxSch Pos'!AI73*'pdf DetailxSch Pos'!AI$124</f>
        <v>100233.47308369415</v>
      </c>
      <c r="AJ73" s="4">
        <f>'pdf DetailxSch Pos'!AJ73*'pdf DetailxSch Pos'!AJ$124</f>
        <v>0</v>
      </c>
      <c r="AK73" s="4">
        <f>'pdf DetailxSch Pos'!AK73*'pdf DetailxSch Pos'!AK$124</f>
        <v>0</v>
      </c>
      <c r="AL73" s="4">
        <f>'pdf DetailxSch Pos'!AL73*'pdf DetailxSch Pos'!AL$124</f>
        <v>0</v>
      </c>
      <c r="AM73" s="4">
        <f>'pdf DetailxSch Pos'!AM73*'pdf DetailxSch Pos'!AM$124</f>
        <v>39920.857447971648</v>
      </c>
      <c r="AN73" s="4">
        <f>'pdf DetailxSch Pos'!AN73*'pdf DetailxSch Pos'!AN$124</f>
        <v>0</v>
      </c>
      <c r="AO73" s="4">
        <f>'pdf DetailxSch Pos'!AO73*'pdf DetailxSch Pos'!AO$124</f>
        <v>0</v>
      </c>
      <c r="AP73" s="4">
        <f>'pdf DetailxSch Pos'!AP73*'pdf DetailxSch Pos'!AP$124</f>
        <v>0</v>
      </c>
      <c r="AQ73" s="4">
        <f>'pdf DetailxSch Pos'!AQ73*'pdf DetailxSch Pos'!AQ$124</f>
        <v>0</v>
      </c>
      <c r="AR73" s="4">
        <f>'pdf DetailxSch Pos'!AR73*'pdf DetailxSch Pos'!AR$124</f>
        <v>0</v>
      </c>
      <c r="AS73" s="4">
        <f>'pdf DetailxSch Pos'!AS73*'pdf DetailxSch Pos'!AS$124</f>
        <v>0</v>
      </c>
      <c r="AT73" s="4">
        <f>'pdf DetailxSch Pos'!AT73*'pdf DetailxSch Pos'!AT$125</f>
        <v>0</v>
      </c>
      <c r="AU73" s="4">
        <f>'pdf DetailxSch Pos'!AU73*'pdf DetailxSch Pos'!AU$125</f>
        <v>0</v>
      </c>
      <c r="AV73" s="4">
        <f>'pdf DetailxSch Pos'!AV73*'pdf DetailxSch Pos'!AV$125</f>
        <v>13820.689655172409</v>
      </c>
      <c r="AW73" s="4">
        <f>'pdf DetailxSch Pos'!AW73*'pdf DetailxSch Pos'!AW$125</f>
        <v>223.64532019704427</v>
      </c>
      <c r="AX73" s="4">
        <f>'pdf DetailxSch Pos'!AX73*'pdf DetailxSch Pos'!AX$125</f>
        <v>0</v>
      </c>
      <c r="AY73" s="4">
        <f>'pdf DetailxSch Pos'!AY73*'pdf DetailxSch Pos'!AY$124</f>
        <v>0</v>
      </c>
      <c r="AZ73" s="4">
        <f>'pdf DetailxSch Pos'!AZ73*'pdf DetailxSch Pos'!AZ$124</f>
        <v>0</v>
      </c>
      <c r="BA73" s="4">
        <f>'pdf DetailxSch Pos'!BA73*'pdf DetailxSch Pos'!BA$124</f>
        <v>0</v>
      </c>
      <c r="BB73" s="4">
        <f>'pdf DetailxSch Pos'!BB73*'pdf DetailxSch Pos'!BB$124</f>
        <v>0</v>
      </c>
      <c r="BC73" s="4">
        <f>'pdf DetailxSch Pos'!BC73*'pdf DetailxSch Pos'!BC$124</f>
        <v>0</v>
      </c>
      <c r="BD73" s="4">
        <f>'pdf DetailxSch Pos'!BD73*'pdf DetailxSch Pos'!BD$124</f>
        <v>0</v>
      </c>
      <c r="BE73" s="4">
        <f>'pdf DetailxSch Pos'!BE73*'pdf DetailxSch Pos'!BE$124</f>
        <v>0</v>
      </c>
      <c r="BF73" s="4">
        <f>'pdf DetailxSch Pos'!BF73*'pdf DetailxSch Pos'!BF$125</f>
        <v>0</v>
      </c>
      <c r="BG73" s="4">
        <f>'pdf DetailxSch Pos'!BG73*'pdf DetailxSch Pos'!BG$125</f>
        <v>0</v>
      </c>
      <c r="BH73" s="4">
        <f>'pdf DetailxSch Pos'!BH73*'pdf DetailxSch Pos'!BH$125</f>
        <v>0</v>
      </c>
      <c r="BI73" s="4">
        <f>'pdf DetailxSch Pos'!BI73*'pdf DetailxSch Pos'!BI$125</f>
        <v>0</v>
      </c>
      <c r="BJ73" s="4">
        <f>'pdf DetailxSch Pos'!BJ73*'pdf DetailxSch Pos'!BJ$124</f>
        <v>0</v>
      </c>
      <c r="BK73" s="4">
        <f>'pdf DetailxSch Pos'!BK73*'pdf DetailxSch Pos'!BK$124</f>
        <v>0</v>
      </c>
      <c r="BL73" s="4">
        <f>'pdf DetailxSch Pos'!BL73*'pdf DetailxSch Pos'!BL$124</f>
        <v>0</v>
      </c>
      <c r="BM73" s="4">
        <f>'pdf DetailxSch Pos'!BM73*'pdf DetailxSch Pos'!BM$124</f>
        <v>0</v>
      </c>
      <c r="BN73" s="4">
        <f>'pdf DetailxSch Pos'!BN73*'pdf DetailxSch Pos'!BN$124</f>
        <v>0</v>
      </c>
      <c r="BO73" s="4">
        <f>'pdf DetailxSch Pos'!BO73*'pdf DetailxSch Pos'!BO$124</f>
        <v>0</v>
      </c>
      <c r="BP73" s="4">
        <f>'pdf DetailxSch Pos'!BP73*'pdf DetailxSch Pos'!BP$124</f>
        <v>0</v>
      </c>
      <c r="BQ73" s="4">
        <f>'pdf DetailxSch Pos'!BQ73*'pdf DetailxSch Pos'!BQ$124</f>
        <v>0</v>
      </c>
      <c r="BR73" s="4">
        <f>'pdf DetailxSch Pos'!BR73*'pdf DetailxSch Pos'!BR$125</f>
        <v>0</v>
      </c>
      <c r="BS73" s="4">
        <f>'pdf DetailxSch Pos'!BS73*'pdf DetailxSch Pos'!BS$125</f>
        <v>0</v>
      </c>
      <c r="BT73" s="4">
        <f>'pdf DetailxSch Pos'!BT73*'pdf DetailxSch Pos'!BT$125</f>
        <v>55095.566502463036</v>
      </c>
      <c r="BU73" s="4">
        <f>'pdf DetailxSch Pos'!BU73*'pdf DetailxSch Pos'!BU$125</f>
        <v>0</v>
      </c>
      <c r="BV73" s="4">
        <f>'pdf DetailxSch Pos'!BV73*'pdf DetailxSch Pos'!BV$124</f>
        <v>0</v>
      </c>
      <c r="BW73" s="4">
        <f>'pdf DetailxSch Pos'!BW73*'pdf DetailxSch Pos'!BW$125</f>
        <v>0</v>
      </c>
      <c r="BX73" s="4">
        <f>'pdf DetailxSch Pos'!BX73*'pdf DetailxSch Pos'!BX$125</f>
        <v>0</v>
      </c>
      <c r="BY73" s="4">
        <f>'pdf DetailxSch Pos'!BY73*'pdf DetailxSch Pos'!BY$125</f>
        <v>0</v>
      </c>
      <c r="BZ73" s="4">
        <f>'pdf DetailxSch Pos'!BZ73*'pdf DetailxSch Pos'!BZ$125</f>
        <v>0</v>
      </c>
      <c r="CA73" s="4">
        <f>'pdf DetailxSch Pos'!CA73*'pdf DetailxSch Pos'!CA$125</f>
        <v>0</v>
      </c>
      <c r="CB73" s="4">
        <f>'pdf DetailxSch Pos'!CB73*'pdf DetailxSch Pos'!CB$125</f>
        <v>0</v>
      </c>
      <c r="CC73" s="4">
        <f>'pdf DetailxSch Pos'!CC73*'pdf DetailxSch Pos'!CC$125</f>
        <v>0</v>
      </c>
      <c r="CD73" s="4">
        <f>'pdf DetailxSch Pos'!CD73*'pdf DetailxSch Pos'!CD$124</f>
        <v>0</v>
      </c>
      <c r="CE73" s="4">
        <f>'pdf DetailxSch Pos'!CE73*'pdf DetailxSch Pos'!CE$124</f>
        <v>0</v>
      </c>
      <c r="CF73" s="4">
        <f>'pdf DetailxSch Pos'!CF73*'pdf DetailxSch Pos'!CF$125</f>
        <v>0</v>
      </c>
      <c r="CG73" s="4">
        <f>'pdf DetailxSch Pos'!CG73*'pdf DetailxSch Pos'!CG$125</f>
        <v>0</v>
      </c>
      <c r="CH73" s="4">
        <f>'pdf DetailxSch Pos'!CH73*'pdf DetailxSch Pos'!CH$124</f>
        <v>0</v>
      </c>
      <c r="CI73" s="4">
        <f>'pdf DetailxSch Pos'!CI73*'pdf DetailxSch Pos'!CI$124</f>
        <v>0</v>
      </c>
      <c r="CJ73" s="4">
        <f>'pdf DetailxSch Pos'!CJ73*'pdf DetailxSch Pos'!CJ$125</f>
        <v>0</v>
      </c>
      <c r="CK73" s="4">
        <f>'pdf DetailxSch Pos'!CK73*'pdf DetailxSch Pos'!CK$125</f>
        <v>0</v>
      </c>
      <c r="CL73" s="4">
        <f>'pdf DetailxSch Pos'!CL73*'pdf DetailxSch Pos'!CL$125</f>
        <v>47389.162561576341</v>
      </c>
      <c r="CM73" s="4">
        <f>'pdf DetailxSch Pos'!CM73*'pdf DetailxSch Pos'!CM$125</f>
        <v>35434.482758620681</v>
      </c>
      <c r="CN73" s="4">
        <f>'pdf DetailxSch Pos'!CN73*'pdf DetailxSch Pos'!CN$125</f>
        <v>0</v>
      </c>
      <c r="CO73" s="4">
        <f>'pdf DetailxSch Pos'!CO73*'pdf DetailxSch Pos'!CO$125</f>
        <v>0</v>
      </c>
      <c r="CP73" s="4">
        <f>'pdf DetailxSch Pos'!CP73*'pdf DetailxSch Pos'!CP$125</f>
        <v>0</v>
      </c>
      <c r="CQ73" s="4">
        <f>'pdf DetailxSch Pos'!CQ73*'pdf DetailxSch Pos'!CQ$125</f>
        <v>0</v>
      </c>
      <c r="CR73" s="4">
        <f>'pdf DetailxSch Pos'!CR73*'pdf DetailxSch Pos'!CR$125</f>
        <v>0</v>
      </c>
      <c r="CS73" s="4">
        <f>'pdf DetailxSch Pos'!CS73*'pdf DetailxSch Pos'!CS$124</f>
        <v>0</v>
      </c>
      <c r="CT73" s="4">
        <f>'pdf DetailxSch Pos'!CT73*'pdf DetailxSch Pos'!CT$125</f>
        <v>4258.1280788177328</v>
      </c>
      <c r="CU73" s="4">
        <f>'pdf DetailxSch Pos'!CU73*'pdf DetailxSch Pos'!CU$125</f>
        <v>0</v>
      </c>
      <c r="CV73" s="4">
        <f>'pdf DetailxSch Pos'!CV73*'pdf DetailxSch Pos'!CV$125</f>
        <v>0</v>
      </c>
      <c r="CW73" s="4">
        <f>'pdf DetailxSch Pos'!CW73*'pdf DetailxSch Pos'!CW$125</f>
        <v>0</v>
      </c>
      <c r="CY73" s="4">
        <f>'pdf DetailxSch Pos'!CY73*'pdf DetailxSch Pos'!CY$125</f>
        <v>0</v>
      </c>
      <c r="CZ73" s="4">
        <f>'pdf DetailxSch Pos'!CZ73*'pdf DetailxSch Pos'!CZ$125</f>
        <v>0</v>
      </c>
      <c r="DA73" s="4">
        <f>'pdf DetailxSch Pos'!DA73*'pdf DetailxSch Pos'!DA$125</f>
        <v>0</v>
      </c>
      <c r="DB73" s="4">
        <f>'pdf DetailxSch Pos'!DB73*'pdf DetailxSch Pos'!DB$125</f>
        <v>0</v>
      </c>
      <c r="DC73" s="4">
        <f>'pdf DetailxSch Pos'!DC73*'pdf DetailxSch Pos'!DC$125</f>
        <v>0</v>
      </c>
      <c r="DD73" s="4">
        <f>'pdf DetailxSch $$'!DE73</f>
        <v>-223879</v>
      </c>
      <c r="DE73" s="4">
        <f t="shared" si="4"/>
        <v>2299849.8894208227</v>
      </c>
      <c r="DF73" s="4">
        <f t="shared" si="5"/>
        <v>2075970.8894208227</v>
      </c>
      <c r="DG73" s="4">
        <f>'pdf DetailxSch $$'!DG73</f>
        <v>2142305</v>
      </c>
      <c r="DH73" s="4">
        <f t="shared" si="6"/>
        <v>66334.110579177272</v>
      </c>
      <c r="DI73" s="44">
        <f t="shared" si="7"/>
        <v>-3.1953295162864201E-2</v>
      </c>
    </row>
    <row r="74" spans="1:113" x14ac:dyDescent="0.2">
      <c r="A74" s="7">
        <v>280</v>
      </c>
      <c r="B74" t="s">
        <v>88</v>
      </c>
      <c r="C74" t="s">
        <v>351</v>
      </c>
      <c r="D74">
        <v>6</v>
      </c>
      <c r="E74" s="10">
        <v>418</v>
      </c>
      <c r="F74" s="9">
        <v>0.63900000000000001</v>
      </c>
      <c r="G74">
        <v>267</v>
      </c>
      <c r="H74" s="4">
        <f>'pdf DetailxSch Pos'!H74*'pdf DetailxSch Pos'!H$124</f>
        <v>191050.75104188372</v>
      </c>
      <c r="I74" s="4">
        <f>'pdf DetailxSch Pos'!I74*'pdf DetailxSch Pos'!I$124</f>
        <v>110891.27068881014</v>
      </c>
      <c r="J74" s="4">
        <f>'pdf DetailxSch Pos'!J74*'pdf DetailxSch Pos'!J$124</f>
        <v>152914.74921665495</v>
      </c>
      <c r="K74" s="4">
        <f>'pdf DetailxSch Pos'!K74*'pdf DetailxSch Pos'!K$124</f>
        <v>0</v>
      </c>
      <c r="L74" s="4">
        <f>'pdf DetailxSch Pos'!L74*'pdf DetailxSch Pos'!L$124</f>
        <v>0</v>
      </c>
      <c r="M74" s="4">
        <f>'pdf DetailxSch Pos'!M74*'pdf DetailxSch Pos'!M$124</f>
        <v>89505.059196611037</v>
      </c>
      <c r="N74" s="4">
        <f>'pdf DetailxSch Pos'!N74*'pdf DetailxSch Pos'!N$124</f>
        <v>59866.796146808359</v>
      </c>
      <c r="O74" s="4">
        <f>'pdf DetailxSch Pos'!O74*'pdf DetailxSch Pos'!O$124</f>
        <v>44831.193878299673</v>
      </c>
      <c r="P74" s="4">
        <f>'pdf DetailxSch Pos'!P74*'pdf DetailxSch Pos'!P$124</f>
        <v>0</v>
      </c>
      <c r="Q74" s="4">
        <f>'pdf DetailxSch Pos'!Q74*'pdf DetailxSch Pos'!Q$124</f>
        <v>0</v>
      </c>
      <c r="R74" s="4">
        <f>'pdf DetailxSch Pos'!R74*'pdf DetailxSch Pos'!R$124</f>
        <v>0</v>
      </c>
      <c r="S74" s="4">
        <f>'pdf DetailxSch Pos'!S74*'pdf DetailxSch Pos'!S$124</f>
        <v>77625.750694703253</v>
      </c>
      <c r="T74" s="4">
        <f>'pdf DetailxSch Pos'!T74*'pdf DetailxSch Pos'!T$124</f>
        <v>60676.224767295193</v>
      </c>
      <c r="U74" s="4">
        <f>'pdf DetailxSch Pos'!U74*'pdf DetailxSch Pos'!U$124</f>
        <v>99432.634749854755</v>
      </c>
      <c r="V74" s="4">
        <f>'pdf DetailxSch Pos'!V74*'pdf DetailxSch Pos'!V$124</f>
        <v>110891.27068881014</v>
      </c>
      <c r="W74" s="4">
        <f>'pdf DetailxSch Pos'!W74*'pdf DetailxSch Pos'!W$124</f>
        <v>499010.71809964563</v>
      </c>
      <c r="X74" s="4">
        <f>'pdf DetailxSch Pos'!X74*'pdf DetailxSch Pos'!X$124</f>
        <v>332673.8120664304</v>
      </c>
      <c r="Y74" s="4">
        <f>'pdf DetailxSch Pos'!Y74*'pdf DetailxSch Pos'!Y$124</f>
        <v>332673.8120664304</v>
      </c>
      <c r="Z74" s="4">
        <f>'pdf DetailxSch Pos'!Z74*'pdf DetailxSch Pos'!Z$124</f>
        <v>110891.27068881014</v>
      </c>
      <c r="AA74" s="4">
        <f>'pdf DetailxSch Pos'!AA74*'pdf DetailxSch Pos'!AA$124</f>
        <v>443565.08275524055</v>
      </c>
      <c r="AB74" s="4">
        <f>'pdf DetailxSch Pos'!AB74*'pdf DetailxSch Pos'!AB$124</f>
        <v>267289.26155651774</v>
      </c>
      <c r="AC74" s="4">
        <f>'pdf DetailxSch Pos'!AC74*'pdf DetailxSch Pos'!AC$124</f>
        <v>100233.47308369415</v>
      </c>
      <c r="AD74" s="4">
        <f>'pdf DetailxSch Pos'!AD74*'pdf DetailxSch Pos'!AD$124</f>
        <v>1663369.0603321521</v>
      </c>
      <c r="AE74" s="4">
        <f>'pdf DetailxSch Pos'!AE74*'pdf DetailxSch Pos'!AE$124</f>
        <v>0</v>
      </c>
      <c r="AF74" s="4">
        <f>'pdf DetailxSch Pos'!AF74*'pdf DetailxSch Pos'!AF$124</f>
        <v>110891.27068881014</v>
      </c>
      <c r="AG74" s="4">
        <f>'pdf DetailxSch Pos'!AG74*'pdf DetailxSch Pos'!AG$124</f>
        <v>221782.54137762028</v>
      </c>
      <c r="AH74" s="4">
        <f>'pdf DetailxSch Pos'!AH74*'pdf DetailxSch Pos'!AH$124</f>
        <v>887130.16551048111</v>
      </c>
      <c r="AI74" s="4">
        <f>'pdf DetailxSch Pos'!AI74*'pdf DetailxSch Pos'!AI$124</f>
        <v>167055.78847282359</v>
      </c>
      <c r="AJ74" s="4">
        <f>'pdf DetailxSch Pos'!AJ74*'pdf DetailxSch Pos'!AJ$124</f>
        <v>0</v>
      </c>
      <c r="AK74" s="4">
        <f>'pdf DetailxSch Pos'!AK74*'pdf DetailxSch Pos'!AK$124</f>
        <v>0</v>
      </c>
      <c r="AL74" s="4">
        <f>'pdf DetailxSch Pos'!AL74*'pdf DetailxSch Pos'!AL$124</f>
        <v>110891.27068881014</v>
      </c>
      <c r="AM74" s="4">
        <f>'pdf DetailxSch Pos'!AM74*'pdf DetailxSch Pos'!AM$124</f>
        <v>0</v>
      </c>
      <c r="AN74" s="4">
        <f>'pdf DetailxSch Pos'!AN74*'pdf DetailxSch Pos'!AN$124</f>
        <v>0</v>
      </c>
      <c r="AO74" s="4">
        <f>'pdf DetailxSch Pos'!AO74*'pdf DetailxSch Pos'!AO$124</f>
        <v>0</v>
      </c>
      <c r="AP74" s="4">
        <f>'pdf DetailxSch Pos'!AP74*'pdf DetailxSch Pos'!AP$124</f>
        <v>0</v>
      </c>
      <c r="AQ74" s="4">
        <f>'pdf DetailxSch Pos'!AQ74*'pdf DetailxSch Pos'!AQ$124</f>
        <v>42960</v>
      </c>
      <c r="AR74" s="4">
        <f>'pdf DetailxSch Pos'!AR74*'pdf DetailxSch Pos'!AR$124</f>
        <v>42960</v>
      </c>
      <c r="AS74" s="4">
        <f>'pdf DetailxSch Pos'!AS74*'pdf DetailxSch Pos'!AS$124</f>
        <v>10740</v>
      </c>
      <c r="AT74" s="4">
        <f>'pdf DetailxSch Pos'!AT74*'pdf DetailxSch Pos'!AT$125</f>
        <v>0</v>
      </c>
      <c r="AU74" s="4">
        <f>'pdf DetailxSch Pos'!AU74*'pdf DetailxSch Pos'!AU$125</f>
        <v>0</v>
      </c>
      <c r="AV74" s="4">
        <f>'pdf DetailxSch Pos'!AV74*'pdf DetailxSch Pos'!AV$125</f>
        <v>183763.54679802951</v>
      </c>
      <c r="AW74" s="4">
        <f>'pdf DetailxSch Pos'!AW74*'pdf DetailxSch Pos'!AW$125</f>
        <v>2969.4581280788166</v>
      </c>
      <c r="AX74" s="4">
        <f>'pdf DetailxSch Pos'!AX74*'pdf DetailxSch Pos'!AX$125</f>
        <v>0</v>
      </c>
      <c r="AY74" s="4">
        <f>'pdf DetailxSch Pos'!AY74*'pdf DetailxSch Pos'!AY$124</f>
        <v>0</v>
      </c>
      <c r="AZ74" s="4">
        <f>'pdf DetailxSch Pos'!AZ74*'pdf DetailxSch Pos'!AZ$124</f>
        <v>0</v>
      </c>
      <c r="BA74" s="4">
        <f>'pdf DetailxSch Pos'!BA74*'pdf DetailxSch Pos'!BA$124</f>
        <v>0</v>
      </c>
      <c r="BB74" s="4">
        <f>'pdf DetailxSch Pos'!BB74*'pdf DetailxSch Pos'!BB$124</f>
        <v>0</v>
      </c>
      <c r="BC74" s="4">
        <f>'pdf DetailxSch Pos'!BC74*'pdf DetailxSch Pos'!BC$124</f>
        <v>0</v>
      </c>
      <c r="BD74" s="4">
        <f>'pdf DetailxSch Pos'!BD74*'pdf DetailxSch Pos'!BD$124</f>
        <v>0</v>
      </c>
      <c r="BE74" s="4">
        <f>'pdf DetailxSch Pos'!BE74*'pdf DetailxSch Pos'!BE$124</f>
        <v>0</v>
      </c>
      <c r="BF74" s="4">
        <f>'pdf DetailxSch Pos'!BF74*'pdf DetailxSch Pos'!BF$125</f>
        <v>0</v>
      </c>
      <c r="BG74" s="4">
        <f>'pdf DetailxSch Pos'!BG74*'pdf DetailxSch Pos'!BG$125</f>
        <v>0</v>
      </c>
      <c r="BH74" s="4">
        <f>'pdf DetailxSch Pos'!BH74*'pdf DetailxSch Pos'!BH$125</f>
        <v>0</v>
      </c>
      <c r="BI74" s="4">
        <f>'pdf DetailxSch Pos'!BI74*'pdf DetailxSch Pos'!BI$125</f>
        <v>0</v>
      </c>
      <c r="BJ74" s="4">
        <f>'pdf DetailxSch Pos'!BJ74*'pdf DetailxSch Pos'!BJ$124</f>
        <v>0</v>
      </c>
      <c r="BK74" s="4">
        <f>'pdf DetailxSch Pos'!BK74*'pdf DetailxSch Pos'!BK$124</f>
        <v>0</v>
      </c>
      <c r="BL74" s="4">
        <f>'pdf DetailxSch Pos'!BL74*'pdf DetailxSch Pos'!BL$124</f>
        <v>0</v>
      </c>
      <c r="BM74" s="4">
        <f>'pdf DetailxSch Pos'!BM74*'pdf DetailxSch Pos'!BM$124</f>
        <v>0</v>
      </c>
      <c r="BN74" s="4">
        <f>'pdf DetailxSch Pos'!BN74*'pdf DetailxSch Pos'!BN$124</f>
        <v>0</v>
      </c>
      <c r="BO74" s="4">
        <f>'pdf DetailxSch Pos'!BO74*'pdf DetailxSch Pos'!BO$124</f>
        <v>0</v>
      </c>
      <c r="BP74" s="4">
        <f>'pdf DetailxSch Pos'!BP74*'pdf DetailxSch Pos'!BP$124</f>
        <v>0</v>
      </c>
      <c r="BQ74" s="4">
        <f>'pdf DetailxSch Pos'!BQ74*'pdf DetailxSch Pos'!BQ$124</f>
        <v>0</v>
      </c>
      <c r="BR74" s="4">
        <f>'pdf DetailxSch Pos'!BR74*'pdf DetailxSch Pos'!BR$125</f>
        <v>0</v>
      </c>
      <c r="BS74" s="4">
        <f>'pdf DetailxSch Pos'!BS74*'pdf DetailxSch Pos'!BS$125</f>
        <v>0</v>
      </c>
      <c r="BT74" s="4">
        <f>'pdf DetailxSch Pos'!BT74*'pdf DetailxSch Pos'!BT$125</f>
        <v>110191.13300492607</v>
      </c>
      <c r="BU74" s="4">
        <f>'pdf DetailxSch Pos'!BU74*'pdf DetailxSch Pos'!BU$125</f>
        <v>0</v>
      </c>
      <c r="BV74" s="4">
        <f>'pdf DetailxSch Pos'!BV74*'pdf DetailxSch Pos'!BV$124</f>
        <v>0</v>
      </c>
      <c r="BW74" s="4">
        <f>'pdf DetailxSch Pos'!BW74*'pdf DetailxSch Pos'!BW$125</f>
        <v>0</v>
      </c>
      <c r="BX74" s="4">
        <f>'pdf DetailxSch Pos'!BX74*'pdf DetailxSch Pos'!BX$125</f>
        <v>5270.9359605911313</v>
      </c>
      <c r="BY74" s="4">
        <f>'pdf DetailxSch Pos'!BY74*'pdf DetailxSch Pos'!BY$125</f>
        <v>2368.4729064039402</v>
      </c>
      <c r="BZ74" s="4">
        <f>'pdf DetailxSch Pos'!BZ74*'pdf DetailxSch Pos'!BZ$125</f>
        <v>2059.1133004926101</v>
      </c>
      <c r="CA74" s="4">
        <f>'pdf DetailxSch Pos'!CA74*'pdf DetailxSch Pos'!CA$125</f>
        <v>2059.1133004926101</v>
      </c>
      <c r="CB74" s="4">
        <f>'pdf DetailxSch Pos'!CB74*'pdf DetailxSch Pos'!CB$125</f>
        <v>2368.4729064039402</v>
      </c>
      <c r="CC74" s="4">
        <f>'pdf DetailxSch Pos'!CC74*'pdf DetailxSch Pos'!CC$125</f>
        <v>8236.4532019704402</v>
      </c>
      <c r="CD74" s="4">
        <f>'pdf DetailxSch Pos'!CD74*'pdf DetailxSch Pos'!CD$124</f>
        <v>0</v>
      </c>
      <c r="CE74" s="4">
        <f>'pdf DetailxSch Pos'!CE74*'pdf DetailxSch Pos'!CE$124</f>
        <v>0</v>
      </c>
      <c r="CF74" s="4">
        <f>'pdf DetailxSch Pos'!CF74*'pdf DetailxSch Pos'!CF$125</f>
        <v>0</v>
      </c>
      <c r="CG74" s="4">
        <f>'pdf DetailxSch Pos'!CG74*'pdf DetailxSch Pos'!CG$125</f>
        <v>0</v>
      </c>
      <c r="CH74" s="4">
        <f>'pdf DetailxSch Pos'!CH74*'pdf DetailxSch Pos'!CH$124</f>
        <v>0</v>
      </c>
      <c r="CI74" s="4">
        <f>'pdf DetailxSch Pos'!CI74*'pdf DetailxSch Pos'!CI$124</f>
        <v>0</v>
      </c>
      <c r="CJ74" s="4">
        <f>'pdf DetailxSch Pos'!CJ74*'pdf DetailxSch Pos'!CJ$125</f>
        <v>0</v>
      </c>
      <c r="CK74" s="4">
        <f>'pdf DetailxSch Pos'!CK74*'pdf DetailxSch Pos'!CK$125</f>
        <v>0</v>
      </c>
      <c r="CL74" s="4">
        <f>'pdf DetailxSch Pos'!CL74*'pdf DetailxSch Pos'!CL$125</f>
        <v>41182.266009852203</v>
      </c>
      <c r="CM74" s="4">
        <f>'pdf DetailxSch Pos'!CM74*'pdf DetailxSch Pos'!CM$125</f>
        <v>101674.87684729061</v>
      </c>
      <c r="CN74" s="4">
        <f>'pdf DetailxSch Pos'!CN74*'pdf DetailxSch Pos'!CN$125</f>
        <v>5298.522167487683</v>
      </c>
      <c r="CO74" s="4">
        <f>'pdf DetailxSch Pos'!CO74*'pdf DetailxSch Pos'!CO$125</f>
        <v>0</v>
      </c>
      <c r="CP74" s="4">
        <f>'pdf DetailxSch Pos'!CP74*'pdf DetailxSch Pos'!CP$125</f>
        <v>0</v>
      </c>
      <c r="CQ74" s="4">
        <f>'pdf DetailxSch Pos'!CQ74*'pdf DetailxSch Pos'!CQ$125</f>
        <v>0</v>
      </c>
      <c r="CR74" s="4">
        <f>'pdf DetailxSch Pos'!CR74*'pdf DetailxSch Pos'!CR$125</f>
        <v>0</v>
      </c>
      <c r="CS74" s="4">
        <f>'pdf DetailxSch Pos'!CS74*'pdf DetailxSch Pos'!CS$124</f>
        <v>0</v>
      </c>
      <c r="CT74" s="4">
        <f>'pdf DetailxSch Pos'!CT74*'pdf DetailxSch Pos'!CT$125</f>
        <v>23374.384236453196</v>
      </c>
      <c r="CU74" s="4">
        <f>'pdf DetailxSch Pos'!CU74*'pdf DetailxSch Pos'!CU$125</f>
        <v>0</v>
      </c>
      <c r="CV74" s="4">
        <f>'pdf DetailxSch Pos'!CV74*'pdf DetailxSch Pos'!CV$125</f>
        <v>0</v>
      </c>
      <c r="CW74" s="4">
        <f>'pdf DetailxSch Pos'!CW74*'pdf DetailxSch Pos'!CW$125</f>
        <v>0</v>
      </c>
      <c r="CY74" s="4">
        <f>'pdf DetailxSch Pos'!CY74*'pdf DetailxSch Pos'!CY$125</f>
        <v>0</v>
      </c>
      <c r="CZ74" s="4">
        <f>'pdf DetailxSch Pos'!CZ74*'pdf DetailxSch Pos'!CZ$125</f>
        <v>0</v>
      </c>
      <c r="DA74" s="4">
        <f>'pdf DetailxSch Pos'!DA74*'pdf DetailxSch Pos'!DA$125</f>
        <v>0</v>
      </c>
      <c r="DB74" s="4">
        <f>'pdf DetailxSch Pos'!DB74*'pdf DetailxSch Pos'!DB$125</f>
        <v>0</v>
      </c>
      <c r="DC74" s="4">
        <f>'pdf DetailxSch Pos'!DC74*'pdf DetailxSch Pos'!DC$125</f>
        <v>0</v>
      </c>
      <c r="DD74" s="4">
        <f>'pdf DetailxSch $$'!DE74</f>
        <v>8</v>
      </c>
      <c r="DE74" s="4">
        <f t="shared" si="4"/>
        <v>6832619.9772256715</v>
      </c>
      <c r="DF74" s="4">
        <f t="shared" si="5"/>
        <v>6832627.9772256715</v>
      </c>
      <c r="DG74" s="4">
        <f>'pdf DetailxSch $$'!DG74</f>
        <v>6999883</v>
      </c>
      <c r="DH74" s="4">
        <f t="shared" si="6"/>
        <v>167255.02277432848</v>
      </c>
      <c r="DI74" s="44">
        <f t="shared" si="7"/>
        <v>-2.4478871575010133E-2</v>
      </c>
    </row>
    <row r="75" spans="1:113" x14ac:dyDescent="0.2">
      <c r="A75" s="7">
        <v>285</v>
      </c>
      <c r="B75" t="s">
        <v>89</v>
      </c>
      <c r="C75" t="s">
        <v>351</v>
      </c>
      <c r="D75">
        <v>8</v>
      </c>
      <c r="E75" s="10">
        <v>238</v>
      </c>
      <c r="F75" s="9">
        <v>0.90800000000000003</v>
      </c>
      <c r="G75">
        <v>216</v>
      </c>
      <c r="H75" s="4">
        <f>'pdf DetailxSch Pos'!H75*'pdf DetailxSch Pos'!H$124</f>
        <v>191050.75104188372</v>
      </c>
      <c r="I75" s="4">
        <f>'pdf DetailxSch Pos'!I75*'pdf DetailxSch Pos'!I$124</f>
        <v>110891.27068881014</v>
      </c>
      <c r="J75" s="4">
        <f>'pdf DetailxSch Pos'!J75*'pdf DetailxSch Pos'!J$124</f>
        <v>0</v>
      </c>
      <c r="K75" s="4">
        <f>'pdf DetailxSch Pos'!K75*'pdf DetailxSch Pos'!K$124</f>
        <v>0</v>
      </c>
      <c r="L75" s="4">
        <f>'pdf DetailxSch Pos'!L75*'pdf DetailxSch Pos'!L$124</f>
        <v>0</v>
      </c>
      <c r="M75" s="4">
        <f>'pdf DetailxSch Pos'!M75*'pdf DetailxSch Pos'!M$124</f>
        <v>44752.529598305518</v>
      </c>
      <c r="N75" s="4">
        <f>'pdf DetailxSch Pos'!N75*'pdf DetailxSch Pos'!N$124</f>
        <v>59866.796146808359</v>
      </c>
      <c r="O75" s="4">
        <f>'pdf DetailxSch Pos'!O75*'pdf DetailxSch Pos'!O$124</f>
        <v>0</v>
      </c>
      <c r="P75" s="4">
        <f>'pdf DetailxSch Pos'!P75*'pdf DetailxSch Pos'!P$124</f>
        <v>0</v>
      </c>
      <c r="Q75" s="4">
        <f>'pdf DetailxSch Pos'!Q75*'pdf DetailxSch Pos'!Q$124</f>
        <v>0</v>
      </c>
      <c r="R75" s="4">
        <f>'pdf DetailxSch Pos'!R75*'pdf DetailxSch Pos'!R$124</f>
        <v>0</v>
      </c>
      <c r="S75" s="4">
        <f>'pdf DetailxSch Pos'!S75*'pdf DetailxSch Pos'!S$124</f>
        <v>77625.750694703253</v>
      </c>
      <c r="T75" s="4">
        <f>'pdf DetailxSch Pos'!T75*'pdf DetailxSch Pos'!T$124</f>
        <v>60676.224767295193</v>
      </c>
      <c r="U75" s="4">
        <f>'pdf DetailxSch Pos'!U75*'pdf DetailxSch Pos'!U$124</f>
        <v>49716.317374927377</v>
      </c>
      <c r="V75" s="4">
        <f>'pdf DetailxSch Pos'!V75*'pdf DetailxSch Pos'!V$124</f>
        <v>55445.635344405069</v>
      </c>
      <c r="W75" s="4">
        <f>'pdf DetailxSch Pos'!W75*'pdf DetailxSch Pos'!W$124</f>
        <v>332673.8120664304</v>
      </c>
      <c r="X75" s="4">
        <f>'pdf DetailxSch Pos'!X75*'pdf DetailxSch Pos'!X$124</f>
        <v>0</v>
      </c>
      <c r="Y75" s="4">
        <f>'pdf DetailxSch Pos'!Y75*'pdf DetailxSch Pos'!Y$124</f>
        <v>221782.54137762028</v>
      </c>
      <c r="Z75" s="4">
        <f>'pdf DetailxSch Pos'!Z75*'pdf DetailxSch Pos'!Z$124</f>
        <v>110891.27068881014</v>
      </c>
      <c r="AA75" s="4">
        <f>'pdf DetailxSch Pos'!AA75*'pdf DetailxSch Pos'!AA$124</f>
        <v>221782.54137762028</v>
      </c>
      <c r="AB75" s="4">
        <f>'pdf DetailxSch Pos'!AB75*'pdf DetailxSch Pos'!AB$124</f>
        <v>167055.78847282359</v>
      </c>
      <c r="AC75" s="4">
        <f>'pdf DetailxSch Pos'!AC75*'pdf DetailxSch Pos'!AC$124</f>
        <v>66822.315389129435</v>
      </c>
      <c r="AD75" s="4">
        <f>'pdf DetailxSch Pos'!AD75*'pdf DetailxSch Pos'!AD$124</f>
        <v>998021.43619929126</v>
      </c>
      <c r="AE75" s="4">
        <f>'pdf DetailxSch Pos'!AE75*'pdf DetailxSch Pos'!AE$124</f>
        <v>0</v>
      </c>
      <c r="AF75" s="4">
        <f>'pdf DetailxSch Pos'!AF75*'pdf DetailxSch Pos'!AF$124</f>
        <v>110891.27068881014</v>
      </c>
      <c r="AG75" s="4">
        <f>'pdf DetailxSch Pos'!AG75*'pdf DetailxSch Pos'!AG$124</f>
        <v>110891.27068881014</v>
      </c>
      <c r="AH75" s="4">
        <f>'pdf DetailxSch Pos'!AH75*'pdf DetailxSch Pos'!AH$124</f>
        <v>554456.35344405065</v>
      </c>
      <c r="AI75" s="4">
        <f>'pdf DetailxSch Pos'!AI75*'pdf DetailxSch Pos'!AI$124</f>
        <v>33411.157694564718</v>
      </c>
      <c r="AJ75" s="4">
        <f>'pdf DetailxSch Pos'!AJ75*'pdf DetailxSch Pos'!AJ$124</f>
        <v>0</v>
      </c>
      <c r="AK75" s="4">
        <f>'pdf DetailxSch Pos'!AK75*'pdf DetailxSch Pos'!AK$124</f>
        <v>0</v>
      </c>
      <c r="AL75" s="4">
        <f>'pdf DetailxSch Pos'!AL75*'pdf DetailxSch Pos'!AL$124</f>
        <v>0</v>
      </c>
      <c r="AM75" s="4">
        <f>'pdf DetailxSch Pos'!AM75*'pdf DetailxSch Pos'!AM$124</f>
        <v>5544.5635344405073</v>
      </c>
      <c r="AN75" s="4">
        <f>'pdf DetailxSch Pos'!AN75*'pdf DetailxSch Pos'!AN$124</f>
        <v>0</v>
      </c>
      <c r="AO75" s="4">
        <f>'pdf DetailxSch Pos'!AO75*'pdf DetailxSch Pos'!AO$124</f>
        <v>0</v>
      </c>
      <c r="AP75" s="4">
        <f>'pdf DetailxSch Pos'!AP75*'pdf DetailxSch Pos'!AP$124</f>
        <v>0</v>
      </c>
      <c r="AQ75" s="4">
        <f>'pdf DetailxSch Pos'!AQ75*'pdf DetailxSch Pos'!AQ$124</f>
        <v>35800</v>
      </c>
      <c r="AR75" s="4">
        <f>'pdf DetailxSch Pos'!AR75*'pdf DetailxSch Pos'!AR$124</f>
        <v>35800</v>
      </c>
      <c r="AS75" s="4">
        <f>'pdf DetailxSch Pos'!AS75*'pdf DetailxSch Pos'!AS$124</f>
        <v>10740</v>
      </c>
      <c r="AT75" s="4">
        <f>'pdf DetailxSch Pos'!AT75*'pdf DetailxSch Pos'!AT$125</f>
        <v>0</v>
      </c>
      <c r="AU75" s="4">
        <f>'pdf DetailxSch Pos'!AU75*'pdf DetailxSch Pos'!AU$125</f>
        <v>0</v>
      </c>
      <c r="AV75" s="4">
        <f>'pdf DetailxSch Pos'!AV75*'pdf DetailxSch Pos'!AV$125</f>
        <v>104630.54187192114</v>
      </c>
      <c r="AW75" s="4">
        <f>'pdf DetailxSch Pos'!AW75*'pdf DetailxSch Pos'!AW$125</f>
        <v>1690.6403940886694</v>
      </c>
      <c r="AX75" s="4">
        <f>'pdf DetailxSch Pos'!AX75*'pdf DetailxSch Pos'!AX$125</f>
        <v>0</v>
      </c>
      <c r="AY75" s="4">
        <f>'pdf DetailxSch Pos'!AY75*'pdf DetailxSch Pos'!AY$124</f>
        <v>0</v>
      </c>
      <c r="AZ75" s="4">
        <f>'pdf DetailxSch Pos'!AZ75*'pdf DetailxSch Pos'!AZ$124</f>
        <v>0</v>
      </c>
      <c r="BA75" s="4">
        <f>'pdf DetailxSch Pos'!BA75*'pdf DetailxSch Pos'!BA$124</f>
        <v>0</v>
      </c>
      <c r="BB75" s="4">
        <f>'pdf DetailxSch Pos'!BB75*'pdf DetailxSch Pos'!BB$124</f>
        <v>0</v>
      </c>
      <c r="BC75" s="4">
        <f>'pdf DetailxSch Pos'!BC75*'pdf DetailxSch Pos'!BC$124</f>
        <v>110891.27068881014</v>
      </c>
      <c r="BD75" s="4">
        <f>'pdf DetailxSch Pos'!BD75*'pdf DetailxSch Pos'!BD$124</f>
        <v>0</v>
      </c>
      <c r="BE75" s="4">
        <f>'pdf DetailxSch Pos'!BE75*'pdf DetailxSch Pos'!BE$124</f>
        <v>0</v>
      </c>
      <c r="BF75" s="4">
        <f>'pdf DetailxSch Pos'!BF75*'pdf DetailxSch Pos'!BF$125</f>
        <v>0</v>
      </c>
      <c r="BG75" s="4">
        <f>'pdf DetailxSch Pos'!BG75*'pdf DetailxSch Pos'!BG$125</f>
        <v>0</v>
      </c>
      <c r="BH75" s="4">
        <f>'pdf DetailxSch Pos'!BH75*'pdf DetailxSch Pos'!BH$125</f>
        <v>0</v>
      </c>
      <c r="BI75" s="4">
        <f>'pdf DetailxSch Pos'!BI75*'pdf DetailxSch Pos'!BI$125</f>
        <v>0</v>
      </c>
      <c r="BJ75" s="4">
        <f>'pdf DetailxSch Pos'!BJ75*'pdf DetailxSch Pos'!BJ$124</f>
        <v>0</v>
      </c>
      <c r="BK75" s="4">
        <f>'pdf DetailxSch Pos'!BK75*'pdf DetailxSch Pos'!BK$124</f>
        <v>0</v>
      </c>
      <c r="BL75" s="4">
        <f>'pdf DetailxSch Pos'!BL75*'pdf DetailxSch Pos'!BL$124</f>
        <v>0</v>
      </c>
      <c r="BM75" s="4">
        <f>'pdf DetailxSch Pos'!BM75*'pdf DetailxSch Pos'!BM$124</f>
        <v>0</v>
      </c>
      <c r="BN75" s="4">
        <f>'pdf DetailxSch Pos'!BN75*'pdf DetailxSch Pos'!BN$124</f>
        <v>0</v>
      </c>
      <c r="BO75" s="4">
        <f>'pdf DetailxSch Pos'!BO75*'pdf DetailxSch Pos'!BO$124</f>
        <v>0</v>
      </c>
      <c r="BP75" s="4">
        <f>'pdf DetailxSch Pos'!BP75*'pdf DetailxSch Pos'!BP$124</f>
        <v>0</v>
      </c>
      <c r="BQ75" s="4">
        <f>'pdf DetailxSch Pos'!BQ75*'pdf DetailxSch Pos'!BQ$124</f>
        <v>0</v>
      </c>
      <c r="BR75" s="4">
        <f>'pdf DetailxSch Pos'!BR75*'pdf DetailxSch Pos'!BR$125</f>
        <v>0</v>
      </c>
      <c r="BS75" s="4">
        <f>'pdf DetailxSch Pos'!BS75*'pdf DetailxSch Pos'!BS$125</f>
        <v>0</v>
      </c>
      <c r="BT75" s="4">
        <f>'pdf DetailxSch Pos'!BT75*'pdf DetailxSch Pos'!BT$125</f>
        <v>110191.13300492607</v>
      </c>
      <c r="BU75" s="4">
        <f>'pdf DetailxSch Pos'!BU75*'pdf DetailxSch Pos'!BU$125</f>
        <v>0</v>
      </c>
      <c r="BV75" s="4">
        <f>'pdf DetailxSch Pos'!BV75*'pdf DetailxSch Pos'!BV$124</f>
        <v>0</v>
      </c>
      <c r="BW75" s="4">
        <f>'pdf DetailxSch Pos'!BW75*'pdf DetailxSch Pos'!BW$125</f>
        <v>73891.625615763522</v>
      </c>
      <c r="BX75" s="4">
        <f>'pdf DetailxSch Pos'!BX75*'pdf DetailxSch Pos'!BX$125</f>
        <v>8563.5467980295543</v>
      </c>
      <c r="BY75" s="4">
        <f>'pdf DetailxSch Pos'!BY75*'pdf DetailxSch Pos'!BY$125</f>
        <v>1348.7684729064035</v>
      </c>
      <c r="BZ75" s="4">
        <f>'pdf DetailxSch Pos'!BZ75*'pdf DetailxSch Pos'!BZ$125</f>
        <v>1172.4137931034479</v>
      </c>
      <c r="CA75" s="4">
        <f>'pdf DetailxSch Pos'!CA75*'pdf DetailxSch Pos'!CA$125</f>
        <v>1172.4137931034479</v>
      </c>
      <c r="CB75" s="4">
        <f>'pdf DetailxSch Pos'!CB75*'pdf DetailxSch Pos'!CB$125</f>
        <v>1348.7684729064035</v>
      </c>
      <c r="CC75" s="4">
        <f>'pdf DetailxSch Pos'!CC75*'pdf DetailxSch Pos'!CC$125</f>
        <v>4689.6551724137917</v>
      </c>
      <c r="CD75" s="4">
        <f>'pdf DetailxSch Pos'!CD75*'pdf DetailxSch Pos'!CD$124</f>
        <v>0</v>
      </c>
      <c r="CE75" s="4">
        <f>'pdf DetailxSch Pos'!CE75*'pdf DetailxSch Pos'!CE$124</f>
        <v>0</v>
      </c>
      <c r="CF75" s="4">
        <f>'pdf DetailxSch Pos'!CF75*'pdf DetailxSch Pos'!CF$125</f>
        <v>0</v>
      </c>
      <c r="CG75" s="4">
        <f>'pdf DetailxSch Pos'!CG75*'pdf DetailxSch Pos'!CG$125</f>
        <v>0</v>
      </c>
      <c r="CH75" s="4">
        <f>'pdf DetailxSch Pos'!CH75*'pdf DetailxSch Pos'!CH$124</f>
        <v>0</v>
      </c>
      <c r="CI75" s="4">
        <f>'pdf DetailxSch Pos'!CI75*'pdf DetailxSch Pos'!CI$124</f>
        <v>0</v>
      </c>
      <c r="CJ75" s="4">
        <f>'pdf DetailxSch Pos'!CJ75*'pdf DetailxSch Pos'!CJ$125</f>
        <v>0</v>
      </c>
      <c r="CK75" s="4">
        <f>'pdf DetailxSch Pos'!CK75*'pdf DetailxSch Pos'!CK$125</f>
        <v>0</v>
      </c>
      <c r="CL75" s="4">
        <f>'pdf DetailxSch Pos'!CL75*'pdf DetailxSch Pos'!CL$125</f>
        <v>23448.275862068956</v>
      </c>
      <c r="CM75" s="4">
        <f>'pdf DetailxSch Pos'!CM75*'pdf DetailxSch Pos'!CM$125</f>
        <v>58263.054187192101</v>
      </c>
      <c r="CN75" s="4">
        <f>'pdf DetailxSch Pos'!CN75*'pdf DetailxSch Pos'!CN$125</f>
        <v>4855.1724137931014</v>
      </c>
      <c r="CO75" s="4">
        <f>'pdf DetailxSch Pos'!CO75*'pdf DetailxSch Pos'!CO$125</f>
        <v>0</v>
      </c>
      <c r="CP75" s="4">
        <f>'pdf DetailxSch Pos'!CP75*'pdf DetailxSch Pos'!CP$125</f>
        <v>0</v>
      </c>
      <c r="CQ75" s="4">
        <f>'pdf DetailxSch Pos'!CQ75*'pdf DetailxSch Pos'!CQ$125</f>
        <v>0</v>
      </c>
      <c r="CR75" s="4">
        <f>'pdf DetailxSch Pos'!CR75*'pdf DetailxSch Pos'!CR$125</f>
        <v>0</v>
      </c>
      <c r="CS75" s="4">
        <f>'pdf DetailxSch Pos'!CS75*'pdf DetailxSch Pos'!CS$124</f>
        <v>0</v>
      </c>
      <c r="CT75" s="4">
        <f>'pdf DetailxSch Pos'!CT75*'pdf DetailxSch Pos'!CT$125</f>
        <v>31379.310344827576</v>
      </c>
      <c r="CU75" s="4">
        <f>'pdf DetailxSch Pos'!CU75*'pdf DetailxSch Pos'!CU$125</f>
        <v>0</v>
      </c>
      <c r="CV75" s="4">
        <f>'pdf DetailxSch Pos'!CV75*'pdf DetailxSch Pos'!CV$125</f>
        <v>479753.69458128064</v>
      </c>
      <c r="CW75" s="4">
        <f>'pdf DetailxSch Pos'!CW75*'pdf DetailxSch Pos'!CW$125</f>
        <v>110905.41871921178</v>
      </c>
      <c r="CY75" s="4">
        <f>'pdf DetailxSch Pos'!CY75*'pdf DetailxSch Pos'!CY$125</f>
        <v>0</v>
      </c>
      <c r="CZ75" s="4">
        <f>'pdf DetailxSch Pos'!CZ75*'pdf DetailxSch Pos'!CZ$125</f>
        <v>0</v>
      </c>
      <c r="DA75" s="4">
        <f>'pdf DetailxSch Pos'!DA75*'pdf DetailxSch Pos'!DA$125</f>
        <v>0</v>
      </c>
      <c r="DB75" s="4">
        <f>'pdf DetailxSch Pos'!DB75*'pdf DetailxSch Pos'!DB$125</f>
        <v>0</v>
      </c>
      <c r="DC75" s="4">
        <f>'pdf DetailxSch Pos'!DC75*'pdf DetailxSch Pos'!DC$125</f>
        <v>0</v>
      </c>
      <c r="DD75" s="4">
        <f>'pdf DetailxSch $$'!DE75</f>
        <v>112062</v>
      </c>
      <c r="DE75" s="4">
        <f t="shared" si="4"/>
        <v>4794785.3014658848</v>
      </c>
      <c r="DF75" s="4">
        <f t="shared" si="5"/>
        <v>4906847.3014658848</v>
      </c>
      <c r="DG75" s="4">
        <f>'pdf DetailxSch $$'!DG75</f>
        <v>5009002</v>
      </c>
      <c r="DH75" s="4">
        <f t="shared" si="6"/>
        <v>102154.69853411522</v>
      </c>
      <c r="DI75" s="44">
        <f t="shared" si="7"/>
        <v>-2.0818805285340192E-2</v>
      </c>
    </row>
    <row r="76" spans="1:113" x14ac:dyDescent="0.2">
      <c r="A76" s="7">
        <v>287</v>
      </c>
      <c r="B76" t="s">
        <v>90</v>
      </c>
      <c r="C76" t="s">
        <v>351</v>
      </c>
      <c r="D76">
        <v>3</v>
      </c>
      <c r="E76" s="10">
        <v>614</v>
      </c>
      <c r="F76" s="9">
        <v>5.5E-2</v>
      </c>
      <c r="G76">
        <v>34</v>
      </c>
      <c r="H76" s="4">
        <f>'pdf DetailxSch Pos'!H76*'pdf DetailxSch Pos'!H$124</f>
        <v>191050.75104188372</v>
      </c>
      <c r="I76" s="4">
        <f>'pdf DetailxSch Pos'!I76*'pdf DetailxSch Pos'!I$124</f>
        <v>110891.27068881014</v>
      </c>
      <c r="J76" s="4">
        <f>'pdf DetailxSch Pos'!J76*'pdf DetailxSch Pos'!J$124</f>
        <v>229372.12382498244</v>
      </c>
      <c r="K76" s="4">
        <f>'pdf DetailxSch Pos'!K76*'pdf DetailxSch Pos'!K$124</f>
        <v>0</v>
      </c>
      <c r="L76" s="4">
        <f>'pdf DetailxSch Pos'!L76*'pdf DetailxSch Pos'!L$124</f>
        <v>0</v>
      </c>
      <c r="M76" s="4">
        <f>'pdf DetailxSch Pos'!M76*'pdf DetailxSch Pos'!M$124</f>
        <v>89505.059196611037</v>
      </c>
      <c r="N76" s="4">
        <f>'pdf DetailxSch Pos'!N76*'pdf DetailxSch Pos'!N$124</f>
        <v>59866.796146808359</v>
      </c>
      <c r="O76" s="4">
        <f>'pdf DetailxSch Pos'!O76*'pdf DetailxSch Pos'!O$124</f>
        <v>67246.79081744951</v>
      </c>
      <c r="P76" s="4">
        <f>'pdf DetailxSch Pos'!P76*'pdf DetailxSch Pos'!P$124</f>
        <v>0</v>
      </c>
      <c r="Q76" s="4">
        <f>'pdf DetailxSch Pos'!Q76*'pdf DetailxSch Pos'!Q$124</f>
        <v>0</v>
      </c>
      <c r="R76" s="4">
        <f>'pdf DetailxSch Pos'!R76*'pdf DetailxSch Pos'!R$124</f>
        <v>0</v>
      </c>
      <c r="S76" s="4">
        <f>'pdf DetailxSch Pos'!S76*'pdf DetailxSch Pos'!S$124</f>
        <v>77625.750694703253</v>
      </c>
      <c r="T76" s="4">
        <f>'pdf DetailxSch Pos'!T76*'pdf DetailxSch Pos'!T$124</f>
        <v>60676.224767295193</v>
      </c>
      <c r="U76" s="4">
        <f>'pdf DetailxSch Pos'!U76*'pdf DetailxSch Pos'!U$124</f>
        <v>198865.26949970951</v>
      </c>
      <c r="V76" s="4">
        <f>'pdf DetailxSch Pos'!V76*'pdf DetailxSch Pos'!V$124</f>
        <v>110891.27068881014</v>
      </c>
      <c r="W76" s="4">
        <f>'pdf DetailxSch Pos'!W76*'pdf DetailxSch Pos'!W$124</f>
        <v>609901.98878845572</v>
      </c>
      <c r="X76" s="4">
        <f>'pdf DetailxSch Pos'!X76*'pdf DetailxSch Pos'!X$124</f>
        <v>0</v>
      </c>
      <c r="Y76" s="4">
        <f>'pdf DetailxSch Pos'!Y76*'pdf DetailxSch Pos'!Y$124</f>
        <v>0</v>
      </c>
      <c r="Z76" s="4">
        <f>'pdf DetailxSch Pos'!Z76*'pdf DetailxSch Pos'!Z$124</f>
        <v>0</v>
      </c>
      <c r="AA76" s="4">
        <f>'pdf DetailxSch Pos'!AA76*'pdf DetailxSch Pos'!AA$124</f>
        <v>332673.8120664304</v>
      </c>
      <c r="AB76" s="4">
        <f>'pdf DetailxSch Pos'!AB76*'pdf DetailxSch Pos'!AB$124</f>
        <v>100233.47308369415</v>
      </c>
      <c r="AC76" s="4">
        <f>'pdf DetailxSch Pos'!AC76*'pdf DetailxSch Pos'!AC$124</f>
        <v>133644.63077825887</v>
      </c>
      <c r="AD76" s="4">
        <f>'pdf DetailxSch Pos'!AD76*'pdf DetailxSch Pos'!AD$124</f>
        <v>2772281.7672202536</v>
      </c>
      <c r="AE76" s="4">
        <f>'pdf DetailxSch Pos'!AE76*'pdf DetailxSch Pos'!AE$124</f>
        <v>0</v>
      </c>
      <c r="AF76" s="4">
        <f>'pdf DetailxSch Pos'!AF76*'pdf DetailxSch Pos'!AF$124</f>
        <v>110891.27068881014</v>
      </c>
      <c r="AG76" s="4">
        <f>'pdf DetailxSch Pos'!AG76*'pdf DetailxSch Pos'!AG$124</f>
        <v>110891.27068881014</v>
      </c>
      <c r="AH76" s="4">
        <f>'pdf DetailxSch Pos'!AH76*'pdf DetailxSch Pos'!AH$124</f>
        <v>887130.16551048111</v>
      </c>
      <c r="AI76" s="4">
        <f>'pdf DetailxSch Pos'!AI76*'pdf DetailxSch Pos'!AI$124</f>
        <v>133644.63077825887</v>
      </c>
      <c r="AJ76" s="4">
        <f>'pdf DetailxSch Pos'!AJ76*'pdf DetailxSch Pos'!AJ$124</f>
        <v>0</v>
      </c>
      <c r="AK76" s="4">
        <f>'pdf DetailxSch Pos'!AK76*'pdf DetailxSch Pos'!AK$124</f>
        <v>0</v>
      </c>
      <c r="AL76" s="4">
        <f>'pdf DetailxSch Pos'!AL76*'pdf DetailxSch Pos'!AL$124</f>
        <v>443565.08275524055</v>
      </c>
      <c r="AM76" s="4">
        <f>'pdf DetailxSch Pos'!AM76*'pdf DetailxSch Pos'!AM$124</f>
        <v>0</v>
      </c>
      <c r="AN76" s="4">
        <f>'pdf DetailxSch Pos'!AN76*'pdf DetailxSch Pos'!AN$124</f>
        <v>0</v>
      </c>
      <c r="AO76" s="4">
        <f>'pdf DetailxSch Pos'!AO76*'pdf DetailxSch Pos'!AO$124</f>
        <v>0</v>
      </c>
      <c r="AP76" s="4">
        <f>'pdf DetailxSch Pos'!AP76*'pdf DetailxSch Pos'!AP$124</f>
        <v>0</v>
      </c>
      <c r="AQ76" s="4">
        <f>'pdf DetailxSch Pos'!AQ76*'pdf DetailxSch Pos'!AQ$124</f>
        <v>0</v>
      </c>
      <c r="AR76" s="4">
        <f>'pdf DetailxSch Pos'!AR76*'pdf DetailxSch Pos'!AR$124</f>
        <v>0</v>
      </c>
      <c r="AS76" s="4">
        <f>'pdf DetailxSch Pos'!AS76*'pdf DetailxSch Pos'!AS$124</f>
        <v>0</v>
      </c>
      <c r="AT76" s="4">
        <f>'pdf DetailxSch Pos'!AT76*'pdf DetailxSch Pos'!AT$125</f>
        <v>0</v>
      </c>
      <c r="AU76" s="4">
        <f>'pdf DetailxSch Pos'!AU76*'pdf DetailxSch Pos'!AU$125</f>
        <v>0</v>
      </c>
      <c r="AV76" s="4">
        <f>'pdf DetailxSch Pos'!AV76*'pdf DetailxSch Pos'!AV$125</f>
        <v>0</v>
      </c>
      <c r="AW76" s="4">
        <f>'pdf DetailxSch Pos'!AW76*'pdf DetailxSch Pos'!AW$125</f>
        <v>0</v>
      </c>
      <c r="AX76" s="4">
        <f>'pdf DetailxSch Pos'!AX76*'pdf DetailxSch Pos'!AX$125</f>
        <v>15123.152709359601</v>
      </c>
      <c r="AY76" s="4">
        <f>'pdf DetailxSch Pos'!AY76*'pdf DetailxSch Pos'!AY$124</f>
        <v>0</v>
      </c>
      <c r="AZ76" s="4">
        <f>'pdf DetailxSch Pos'!AZ76*'pdf DetailxSch Pos'!AZ$124</f>
        <v>0</v>
      </c>
      <c r="BA76" s="4">
        <f>'pdf DetailxSch Pos'!BA76*'pdf DetailxSch Pos'!BA$124</f>
        <v>0</v>
      </c>
      <c r="BB76" s="4">
        <f>'pdf DetailxSch Pos'!BB76*'pdf DetailxSch Pos'!BB$124</f>
        <v>0</v>
      </c>
      <c r="BC76" s="4">
        <f>'pdf DetailxSch Pos'!BC76*'pdf DetailxSch Pos'!BC$124</f>
        <v>0</v>
      </c>
      <c r="BD76" s="4">
        <f>'pdf DetailxSch Pos'!BD76*'pdf DetailxSch Pos'!BD$124</f>
        <v>0</v>
      </c>
      <c r="BE76" s="4">
        <f>'pdf DetailxSch Pos'!BE76*'pdf DetailxSch Pos'!BE$124</f>
        <v>0</v>
      </c>
      <c r="BF76" s="4">
        <f>'pdf DetailxSch Pos'!BF76*'pdf DetailxSch Pos'!BF$125</f>
        <v>0</v>
      </c>
      <c r="BG76" s="4">
        <f>'pdf DetailxSch Pos'!BG76*'pdf DetailxSch Pos'!BG$125</f>
        <v>0</v>
      </c>
      <c r="BH76" s="4">
        <f>'pdf DetailxSch Pos'!BH76*'pdf DetailxSch Pos'!BH$125</f>
        <v>0</v>
      </c>
      <c r="BI76" s="4">
        <f>'pdf DetailxSch Pos'!BI76*'pdf DetailxSch Pos'!BI$125</f>
        <v>0</v>
      </c>
      <c r="BJ76" s="4">
        <f>'pdf DetailxSch Pos'!BJ76*'pdf DetailxSch Pos'!BJ$124</f>
        <v>0</v>
      </c>
      <c r="BK76" s="4">
        <f>'pdf DetailxSch Pos'!BK76*'pdf DetailxSch Pos'!BK$124</f>
        <v>0</v>
      </c>
      <c r="BL76" s="4">
        <f>'pdf DetailxSch Pos'!BL76*'pdf DetailxSch Pos'!BL$124</f>
        <v>0</v>
      </c>
      <c r="BM76" s="4">
        <f>'pdf DetailxSch Pos'!BM76*'pdf DetailxSch Pos'!BM$124</f>
        <v>0</v>
      </c>
      <c r="BN76" s="4">
        <f>'pdf DetailxSch Pos'!BN76*'pdf DetailxSch Pos'!BN$124</f>
        <v>0</v>
      </c>
      <c r="BO76" s="4">
        <f>'pdf DetailxSch Pos'!BO76*'pdf DetailxSch Pos'!BO$124</f>
        <v>0</v>
      </c>
      <c r="BP76" s="4">
        <f>'pdf DetailxSch Pos'!BP76*'pdf DetailxSch Pos'!BP$124</f>
        <v>0</v>
      </c>
      <c r="BQ76" s="4">
        <f>'pdf DetailxSch Pos'!BQ76*'pdf DetailxSch Pos'!BQ$124</f>
        <v>0</v>
      </c>
      <c r="BR76" s="4">
        <f>'pdf DetailxSch Pos'!BR76*'pdf DetailxSch Pos'!BR$125</f>
        <v>0</v>
      </c>
      <c r="BS76" s="4">
        <f>'pdf DetailxSch Pos'!BS76*'pdf DetailxSch Pos'!BS$125</f>
        <v>0</v>
      </c>
      <c r="BT76" s="4">
        <f>'pdf DetailxSch Pos'!BT76*'pdf DetailxSch Pos'!BT$125</f>
        <v>110191.13300492607</v>
      </c>
      <c r="BU76" s="4">
        <f>'pdf DetailxSch Pos'!BU76*'pdf DetailxSch Pos'!BU$125</f>
        <v>0</v>
      </c>
      <c r="BV76" s="4">
        <f>'pdf DetailxSch Pos'!BV76*'pdf DetailxSch Pos'!BV$124</f>
        <v>0</v>
      </c>
      <c r="BW76" s="4">
        <f>'pdf DetailxSch Pos'!BW76*'pdf DetailxSch Pos'!BW$125</f>
        <v>0</v>
      </c>
      <c r="BX76" s="4">
        <f>'pdf DetailxSch Pos'!BX76*'pdf DetailxSch Pos'!BX$125</f>
        <v>0</v>
      </c>
      <c r="BY76" s="4">
        <f>'pdf DetailxSch Pos'!BY76*'pdf DetailxSch Pos'!BY$125</f>
        <v>3478.8177339901467</v>
      </c>
      <c r="BZ76" s="4">
        <f>'pdf DetailxSch Pos'!BZ76*'pdf DetailxSch Pos'!BZ$125</f>
        <v>3024.6305418719203</v>
      </c>
      <c r="CA76" s="4">
        <f>'pdf DetailxSch Pos'!CA76*'pdf DetailxSch Pos'!CA$125</f>
        <v>3024.6305418719203</v>
      </c>
      <c r="CB76" s="4">
        <f>'pdf DetailxSch Pos'!CB76*'pdf DetailxSch Pos'!CB$125</f>
        <v>3478.8177339901467</v>
      </c>
      <c r="CC76" s="4">
        <f>'pdf DetailxSch Pos'!CC76*'pdf DetailxSch Pos'!CC$125</f>
        <v>12098.522167487681</v>
      </c>
      <c r="CD76" s="4">
        <f>'pdf DetailxSch Pos'!CD76*'pdf DetailxSch Pos'!CD$124</f>
        <v>0</v>
      </c>
      <c r="CE76" s="4">
        <f>'pdf DetailxSch Pos'!CE76*'pdf DetailxSch Pos'!CE$124</f>
        <v>0</v>
      </c>
      <c r="CF76" s="4">
        <f>'pdf DetailxSch Pos'!CF76*'pdf DetailxSch Pos'!CF$125</f>
        <v>0</v>
      </c>
      <c r="CG76" s="4">
        <f>'pdf DetailxSch Pos'!CG76*'pdf DetailxSch Pos'!CG$125</f>
        <v>0</v>
      </c>
      <c r="CH76" s="4">
        <f>'pdf DetailxSch Pos'!CH76*'pdf DetailxSch Pos'!CH$124</f>
        <v>0</v>
      </c>
      <c r="CI76" s="4">
        <f>'pdf DetailxSch Pos'!CI76*'pdf DetailxSch Pos'!CI$124</f>
        <v>0</v>
      </c>
      <c r="CJ76" s="4">
        <f>'pdf DetailxSch Pos'!CJ76*'pdf DetailxSch Pos'!CJ$125</f>
        <v>0</v>
      </c>
      <c r="CK76" s="4">
        <f>'pdf DetailxSch Pos'!CK76*'pdf DetailxSch Pos'!CK$125</f>
        <v>0</v>
      </c>
      <c r="CL76" s="4">
        <f>'pdf DetailxSch Pos'!CL76*'pdf DetailxSch Pos'!CL$125</f>
        <v>60492.610837438406</v>
      </c>
      <c r="CM76" s="4">
        <f>'pdf DetailxSch Pos'!CM76*'pdf DetailxSch Pos'!CM$125</f>
        <v>110876.84729064036</v>
      </c>
      <c r="CN76" s="4">
        <f>'pdf DetailxSch Pos'!CN76*'pdf DetailxSch Pos'!CN$125</f>
        <v>6977.3399014778306</v>
      </c>
      <c r="CO76" s="4">
        <f>'pdf DetailxSch Pos'!CO76*'pdf DetailxSch Pos'!CO$125</f>
        <v>0</v>
      </c>
      <c r="CP76" s="4">
        <f>'pdf DetailxSch Pos'!CP76*'pdf DetailxSch Pos'!CP$125</f>
        <v>0</v>
      </c>
      <c r="CQ76" s="4">
        <f>'pdf DetailxSch Pos'!CQ76*'pdf DetailxSch Pos'!CQ$125</f>
        <v>0</v>
      </c>
      <c r="CR76" s="4">
        <f>'pdf DetailxSch Pos'!CR76*'pdf DetailxSch Pos'!CR$125</f>
        <v>0</v>
      </c>
      <c r="CS76" s="4">
        <f>'pdf DetailxSch Pos'!CS76*'pdf DetailxSch Pos'!CS$124</f>
        <v>0</v>
      </c>
      <c r="CT76" s="4">
        <f>'pdf DetailxSch Pos'!CT76*'pdf DetailxSch Pos'!CT$125</f>
        <v>5517.2413793103433</v>
      </c>
      <c r="CU76" s="4">
        <f>'pdf DetailxSch Pos'!CU76*'pdf DetailxSch Pos'!CU$125</f>
        <v>0</v>
      </c>
      <c r="CV76" s="4">
        <f>'pdf DetailxSch Pos'!CV76*'pdf DetailxSch Pos'!CV$125</f>
        <v>0</v>
      </c>
      <c r="CW76" s="4">
        <f>'pdf DetailxSch Pos'!CW76*'pdf DetailxSch Pos'!CW$125</f>
        <v>0</v>
      </c>
      <c r="CY76" s="4">
        <f>'pdf DetailxSch Pos'!CY76*'pdf DetailxSch Pos'!CY$125</f>
        <v>0</v>
      </c>
      <c r="CZ76" s="4">
        <f>'pdf DetailxSch Pos'!CZ76*'pdf DetailxSch Pos'!CZ$125</f>
        <v>0</v>
      </c>
      <c r="DA76" s="4">
        <f>'pdf DetailxSch Pos'!DA76*'pdf DetailxSch Pos'!DA$125</f>
        <v>0</v>
      </c>
      <c r="DB76" s="4">
        <f>'pdf DetailxSch Pos'!DB76*'pdf DetailxSch Pos'!DB$125</f>
        <v>0</v>
      </c>
      <c r="DC76" s="4">
        <f>'pdf DetailxSch Pos'!DC76*'pdf DetailxSch Pos'!DC$125</f>
        <v>0</v>
      </c>
      <c r="DD76" s="4">
        <f>'pdf DetailxSch $$'!DE76</f>
        <v>10</v>
      </c>
      <c r="DE76" s="4">
        <f t="shared" si="4"/>
        <v>7165133.1435681218</v>
      </c>
      <c r="DF76" s="4">
        <f t="shared" si="5"/>
        <v>7165143.1435681218</v>
      </c>
      <c r="DG76" s="4">
        <f>'pdf DetailxSch $$'!DG76</f>
        <v>7329384</v>
      </c>
      <c r="DH76" s="4">
        <f t="shared" si="6"/>
        <v>164240.85643187817</v>
      </c>
      <c r="DI76" s="44">
        <f t="shared" si="7"/>
        <v>-2.2922201711951976E-2</v>
      </c>
    </row>
    <row r="77" spans="1:113" x14ac:dyDescent="0.2">
      <c r="A77" s="7">
        <v>288</v>
      </c>
      <c r="B77" t="s">
        <v>91</v>
      </c>
      <c r="C77" t="s">
        <v>351</v>
      </c>
      <c r="D77">
        <v>7</v>
      </c>
      <c r="E77" s="10">
        <v>326</v>
      </c>
      <c r="F77" s="9">
        <v>0.755</v>
      </c>
      <c r="G77">
        <v>246</v>
      </c>
      <c r="H77" s="4">
        <f>'pdf DetailxSch Pos'!H77*'pdf DetailxSch Pos'!H$124</f>
        <v>191050.75104188372</v>
      </c>
      <c r="I77" s="4">
        <f>'pdf DetailxSch Pos'!I77*'pdf DetailxSch Pos'!I$124</f>
        <v>110891.27068881014</v>
      </c>
      <c r="J77" s="4">
        <f>'pdf DetailxSch Pos'!J77*'pdf DetailxSch Pos'!J$124</f>
        <v>122331.79937332397</v>
      </c>
      <c r="K77" s="4">
        <f>'pdf DetailxSch Pos'!K77*'pdf DetailxSch Pos'!K$124</f>
        <v>0</v>
      </c>
      <c r="L77" s="4">
        <f>'pdf DetailxSch Pos'!L77*'pdf DetailxSch Pos'!L$124</f>
        <v>0</v>
      </c>
      <c r="M77" s="4">
        <f>'pdf DetailxSch Pos'!M77*'pdf DetailxSch Pos'!M$124</f>
        <v>89505.059196611037</v>
      </c>
      <c r="N77" s="4">
        <f>'pdf DetailxSch Pos'!N77*'pdf DetailxSch Pos'!N$124</f>
        <v>59866.796146808359</v>
      </c>
      <c r="O77" s="4">
        <f>'pdf DetailxSch Pos'!O77*'pdf DetailxSch Pos'!O$124</f>
        <v>0</v>
      </c>
      <c r="P77" s="4">
        <f>'pdf DetailxSch Pos'!P77*'pdf DetailxSch Pos'!P$124</f>
        <v>0</v>
      </c>
      <c r="Q77" s="4">
        <f>'pdf DetailxSch Pos'!Q77*'pdf DetailxSch Pos'!Q$124</f>
        <v>0</v>
      </c>
      <c r="R77" s="4">
        <f>'pdf DetailxSch Pos'!R77*'pdf DetailxSch Pos'!R$124</f>
        <v>0</v>
      </c>
      <c r="S77" s="4">
        <f>'pdf DetailxSch Pos'!S77*'pdf DetailxSch Pos'!S$124</f>
        <v>77625.750694703253</v>
      </c>
      <c r="T77" s="4">
        <f>'pdf DetailxSch Pos'!T77*'pdf DetailxSch Pos'!T$124</f>
        <v>60676.224767295193</v>
      </c>
      <c r="U77" s="4">
        <f>'pdf DetailxSch Pos'!U77*'pdf DetailxSch Pos'!U$124</f>
        <v>99432.634749854755</v>
      </c>
      <c r="V77" s="4">
        <f>'pdf DetailxSch Pos'!V77*'pdf DetailxSch Pos'!V$124</f>
        <v>110891.27068881014</v>
      </c>
      <c r="W77" s="4">
        <f>'pdf DetailxSch Pos'!W77*'pdf DetailxSch Pos'!W$124</f>
        <v>332673.8120664304</v>
      </c>
      <c r="X77" s="4">
        <f>'pdf DetailxSch Pos'!X77*'pdf DetailxSch Pos'!X$124</f>
        <v>110891.27068881014</v>
      </c>
      <c r="Y77" s="4">
        <f>'pdf DetailxSch Pos'!Y77*'pdf DetailxSch Pos'!Y$124</f>
        <v>0</v>
      </c>
      <c r="Z77" s="4">
        <f>'pdf DetailxSch Pos'!Z77*'pdf DetailxSch Pos'!Z$124</f>
        <v>665347.6241328608</v>
      </c>
      <c r="AA77" s="4">
        <f>'pdf DetailxSch Pos'!AA77*'pdf DetailxSch Pos'!AA$124</f>
        <v>0</v>
      </c>
      <c r="AB77" s="4">
        <f>'pdf DetailxSch Pos'!AB77*'pdf DetailxSch Pos'!AB$124</f>
        <v>200466.94616738829</v>
      </c>
      <c r="AC77" s="4">
        <f>'pdf DetailxSch Pos'!AC77*'pdf DetailxSch Pos'!AC$124</f>
        <v>66822.315389129435</v>
      </c>
      <c r="AD77" s="4">
        <f>'pdf DetailxSch Pos'!AD77*'pdf DetailxSch Pos'!AD$124</f>
        <v>1330695.2482657216</v>
      </c>
      <c r="AE77" s="4">
        <f>'pdf DetailxSch Pos'!AE77*'pdf DetailxSch Pos'!AE$124</f>
        <v>0</v>
      </c>
      <c r="AF77" s="4">
        <f>'pdf DetailxSch Pos'!AF77*'pdf DetailxSch Pos'!AF$124</f>
        <v>110891.27068881014</v>
      </c>
      <c r="AG77" s="4">
        <f>'pdf DetailxSch Pos'!AG77*'pdf DetailxSch Pos'!AG$124</f>
        <v>110891.27068881014</v>
      </c>
      <c r="AH77" s="4">
        <f>'pdf DetailxSch Pos'!AH77*'pdf DetailxSch Pos'!AH$124</f>
        <v>554456.35344405065</v>
      </c>
      <c r="AI77" s="4">
        <f>'pdf DetailxSch Pos'!AI77*'pdf DetailxSch Pos'!AI$124</f>
        <v>33411.157694564718</v>
      </c>
      <c r="AJ77" s="4">
        <f>'pdf DetailxSch Pos'!AJ77*'pdf DetailxSch Pos'!AJ$124</f>
        <v>0</v>
      </c>
      <c r="AK77" s="4">
        <f>'pdf DetailxSch Pos'!AK77*'pdf DetailxSch Pos'!AK$124</f>
        <v>0</v>
      </c>
      <c r="AL77" s="4">
        <f>'pdf DetailxSch Pos'!AL77*'pdf DetailxSch Pos'!AL$124</f>
        <v>221782.54137762028</v>
      </c>
      <c r="AM77" s="4">
        <f>'pdf DetailxSch Pos'!AM77*'pdf DetailxSch Pos'!AM$124</f>
        <v>0</v>
      </c>
      <c r="AN77" s="4">
        <f>'pdf DetailxSch Pos'!AN77*'pdf DetailxSch Pos'!AN$124</f>
        <v>0</v>
      </c>
      <c r="AO77" s="4">
        <f>'pdf DetailxSch Pos'!AO77*'pdf DetailxSch Pos'!AO$124</f>
        <v>0</v>
      </c>
      <c r="AP77" s="4">
        <f>'pdf DetailxSch Pos'!AP77*'pdf DetailxSch Pos'!AP$124</f>
        <v>0</v>
      </c>
      <c r="AQ77" s="4">
        <f>'pdf DetailxSch Pos'!AQ77*'pdf DetailxSch Pos'!AQ$124</f>
        <v>0</v>
      </c>
      <c r="AR77" s="4">
        <f>'pdf DetailxSch Pos'!AR77*'pdf DetailxSch Pos'!AR$124</f>
        <v>0</v>
      </c>
      <c r="AS77" s="4">
        <f>'pdf DetailxSch Pos'!AS77*'pdf DetailxSch Pos'!AS$124</f>
        <v>0</v>
      </c>
      <c r="AT77" s="4">
        <f>'pdf DetailxSch Pos'!AT77*'pdf DetailxSch Pos'!AT$125</f>
        <v>0</v>
      </c>
      <c r="AU77" s="4">
        <f>'pdf DetailxSch Pos'!AU77*'pdf DetailxSch Pos'!AU$125</f>
        <v>0</v>
      </c>
      <c r="AV77" s="4">
        <f>'pdf DetailxSch Pos'!AV77*'pdf DetailxSch Pos'!AV$125</f>
        <v>143320.19704433493</v>
      </c>
      <c r="AW77" s="4">
        <f>'pdf DetailxSch Pos'!AW77*'pdf DetailxSch Pos'!AW$125</f>
        <v>2315.2709359605906</v>
      </c>
      <c r="AX77" s="4">
        <f>'pdf DetailxSch Pos'!AX77*'pdf DetailxSch Pos'!AX$125</f>
        <v>0</v>
      </c>
      <c r="AY77" s="4">
        <f>'pdf DetailxSch Pos'!AY77*'pdf DetailxSch Pos'!AY$124</f>
        <v>0</v>
      </c>
      <c r="AZ77" s="4">
        <f>'pdf DetailxSch Pos'!AZ77*'pdf DetailxSch Pos'!AZ$124</f>
        <v>0</v>
      </c>
      <c r="BA77" s="4">
        <f>'pdf DetailxSch Pos'!BA77*'pdf DetailxSch Pos'!BA$124</f>
        <v>0</v>
      </c>
      <c r="BB77" s="4">
        <f>'pdf DetailxSch Pos'!BB77*'pdf DetailxSch Pos'!BB$124</f>
        <v>0</v>
      </c>
      <c r="BC77" s="4">
        <f>'pdf DetailxSch Pos'!BC77*'pdf DetailxSch Pos'!BC$124</f>
        <v>0</v>
      </c>
      <c r="BD77" s="4">
        <f>'pdf DetailxSch Pos'!BD77*'pdf DetailxSch Pos'!BD$124</f>
        <v>0</v>
      </c>
      <c r="BE77" s="4">
        <f>'pdf DetailxSch Pos'!BE77*'pdf DetailxSch Pos'!BE$124</f>
        <v>0</v>
      </c>
      <c r="BF77" s="4">
        <f>'pdf DetailxSch Pos'!BF77*'pdf DetailxSch Pos'!BF$125</f>
        <v>0</v>
      </c>
      <c r="BG77" s="4">
        <f>'pdf DetailxSch Pos'!BG77*'pdf DetailxSch Pos'!BG$125</f>
        <v>0</v>
      </c>
      <c r="BH77" s="4">
        <f>'pdf DetailxSch Pos'!BH77*'pdf DetailxSch Pos'!BH$125</f>
        <v>0</v>
      </c>
      <c r="BI77" s="4">
        <f>'pdf DetailxSch Pos'!BI77*'pdf DetailxSch Pos'!BI$125</f>
        <v>0</v>
      </c>
      <c r="BJ77" s="4">
        <f>'pdf DetailxSch Pos'!BJ77*'pdf DetailxSch Pos'!BJ$124</f>
        <v>0</v>
      </c>
      <c r="BK77" s="4">
        <f>'pdf DetailxSch Pos'!BK77*'pdf DetailxSch Pos'!BK$124</f>
        <v>0</v>
      </c>
      <c r="BL77" s="4">
        <f>'pdf DetailxSch Pos'!BL77*'pdf DetailxSch Pos'!BL$124</f>
        <v>0</v>
      </c>
      <c r="BM77" s="4">
        <f>'pdf DetailxSch Pos'!BM77*'pdf DetailxSch Pos'!BM$124</f>
        <v>0</v>
      </c>
      <c r="BN77" s="4">
        <f>'pdf DetailxSch Pos'!BN77*'pdf DetailxSch Pos'!BN$124</f>
        <v>0</v>
      </c>
      <c r="BO77" s="4">
        <f>'pdf DetailxSch Pos'!BO77*'pdf DetailxSch Pos'!BO$124</f>
        <v>0</v>
      </c>
      <c r="BP77" s="4">
        <f>'pdf DetailxSch Pos'!BP77*'pdf DetailxSch Pos'!BP$124</f>
        <v>0</v>
      </c>
      <c r="BQ77" s="4">
        <f>'pdf DetailxSch Pos'!BQ77*'pdf DetailxSch Pos'!BQ$124</f>
        <v>0</v>
      </c>
      <c r="BR77" s="4">
        <f>'pdf DetailxSch Pos'!BR77*'pdf DetailxSch Pos'!BR$125</f>
        <v>0</v>
      </c>
      <c r="BS77" s="4">
        <f>'pdf DetailxSch Pos'!BS77*'pdf DetailxSch Pos'!BS$125</f>
        <v>0</v>
      </c>
      <c r="BT77" s="4">
        <f>'pdf DetailxSch Pos'!BT77*'pdf DetailxSch Pos'!BT$125</f>
        <v>55095.566502463036</v>
      </c>
      <c r="BU77" s="4">
        <f>'pdf DetailxSch Pos'!BU77*'pdf DetailxSch Pos'!BU$125</f>
        <v>0</v>
      </c>
      <c r="BV77" s="4">
        <f>'pdf DetailxSch Pos'!BV77*'pdf DetailxSch Pos'!BV$124</f>
        <v>0</v>
      </c>
      <c r="BW77" s="4">
        <f>'pdf DetailxSch Pos'!BW77*'pdf DetailxSch Pos'!BW$125</f>
        <v>0</v>
      </c>
      <c r="BX77" s="4">
        <f>'pdf DetailxSch Pos'!BX77*'pdf DetailxSch Pos'!BX$125</f>
        <v>9736.9458128078786</v>
      </c>
      <c r="BY77" s="4">
        <f>'pdf DetailxSch Pos'!BY77*'pdf DetailxSch Pos'!BY$125</f>
        <v>1847.2906403940881</v>
      </c>
      <c r="BZ77" s="4">
        <f>'pdf DetailxSch Pos'!BZ77*'pdf DetailxSch Pos'!BZ$125</f>
        <v>1605.9113300492606</v>
      </c>
      <c r="CA77" s="4">
        <f>'pdf DetailxSch Pos'!CA77*'pdf DetailxSch Pos'!CA$125</f>
        <v>1605.9113300492606</v>
      </c>
      <c r="CB77" s="4">
        <f>'pdf DetailxSch Pos'!CB77*'pdf DetailxSch Pos'!CB$125</f>
        <v>1847.2906403940881</v>
      </c>
      <c r="CC77" s="4">
        <f>'pdf DetailxSch Pos'!CC77*'pdf DetailxSch Pos'!CC$125</f>
        <v>6423.6453201970426</v>
      </c>
      <c r="CD77" s="4">
        <f>'pdf DetailxSch Pos'!CD77*'pdf DetailxSch Pos'!CD$124</f>
        <v>0</v>
      </c>
      <c r="CE77" s="4">
        <f>'pdf DetailxSch Pos'!CE77*'pdf DetailxSch Pos'!CE$124</f>
        <v>0</v>
      </c>
      <c r="CF77" s="4">
        <f>'pdf DetailxSch Pos'!CF77*'pdf DetailxSch Pos'!CF$125</f>
        <v>0</v>
      </c>
      <c r="CG77" s="4">
        <f>'pdf DetailxSch Pos'!CG77*'pdf DetailxSch Pos'!CG$125</f>
        <v>0</v>
      </c>
      <c r="CH77" s="4">
        <f>'pdf DetailxSch Pos'!CH77*'pdf DetailxSch Pos'!CH$124</f>
        <v>0</v>
      </c>
      <c r="CI77" s="4">
        <f>'pdf DetailxSch Pos'!CI77*'pdf DetailxSch Pos'!CI$124</f>
        <v>0</v>
      </c>
      <c r="CJ77" s="4">
        <f>'pdf DetailxSch Pos'!CJ77*'pdf DetailxSch Pos'!CJ$125</f>
        <v>0</v>
      </c>
      <c r="CK77" s="4">
        <f>'pdf DetailxSch Pos'!CK77*'pdf DetailxSch Pos'!CK$125</f>
        <v>0</v>
      </c>
      <c r="CL77" s="4">
        <f>'pdf DetailxSch Pos'!CL77*'pdf DetailxSch Pos'!CL$125</f>
        <v>32118.22660098521</v>
      </c>
      <c r="CM77" s="4">
        <f>'pdf DetailxSch Pos'!CM77*'pdf DetailxSch Pos'!CM$125</f>
        <v>151355.66502463049</v>
      </c>
      <c r="CN77" s="4">
        <f>'pdf DetailxSch Pos'!CN77*'pdf DetailxSch Pos'!CN$125</f>
        <v>5788.1773399014755</v>
      </c>
      <c r="CO77" s="4">
        <f>'pdf DetailxSch Pos'!CO77*'pdf DetailxSch Pos'!CO$125</f>
        <v>0</v>
      </c>
      <c r="CP77" s="4">
        <f>'pdf DetailxSch Pos'!CP77*'pdf DetailxSch Pos'!CP$125</f>
        <v>0</v>
      </c>
      <c r="CQ77" s="4">
        <f>'pdf DetailxSch Pos'!CQ77*'pdf DetailxSch Pos'!CQ$125</f>
        <v>0</v>
      </c>
      <c r="CR77" s="4">
        <f>'pdf DetailxSch Pos'!CR77*'pdf DetailxSch Pos'!CR$125</f>
        <v>0</v>
      </c>
      <c r="CS77" s="4">
        <f>'pdf DetailxSch Pos'!CS77*'pdf DetailxSch Pos'!CS$124</f>
        <v>0</v>
      </c>
      <c r="CT77" s="4">
        <f>'pdf DetailxSch Pos'!CT77*'pdf DetailxSch Pos'!CT$125</f>
        <v>28817.733990147775</v>
      </c>
      <c r="CU77" s="4">
        <f>'pdf DetailxSch Pos'!CU77*'pdf DetailxSch Pos'!CU$125</f>
        <v>0</v>
      </c>
      <c r="CV77" s="4">
        <f>'pdf DetailxSch Pos'!CV77*'pdf DetailxSch Pos'!CV$125</f>
        <v>0</v>
      </c>
      <c r="CW77" s="4">
        <f>'pdf DetailxSch Pos'!CW77*'pdf DetailxSch Pos'!CW$125</f>
        <v>0</v>
      </c>
      <c r="CY77" s="4">
        <f>'pdf DetailxSch Pos'!CY77*'pdf DetailxSch Pos'!CY$125</f>
        <v>0</v>
      </c>
      <c r="CZ77" s="4">
        <f>'pdf DetailxSch Pos'!CZ77*'pdf DetailxSch Pos'!CZ$125</f>
        <v>0</v>
      </c>
      <c r="DA77" s="4">
        <f>'pdf DetailxSch Pos'!DA77*'pdf DetailxSch Pos'!DA$125</f>
        <v>0</v>
      </c>
      <c r="DB77" s="4">
        <f>'pdf DetailxSch Pos'!DB77*'pdf DetailxSch Pos'!DB$125</f>
        <v>0</v>
      </c>
      <c r="DC77" s="4">
        <f>'pdf DetailxSch Pos'!DC77*'pdf DetailxSch Pos'!DC$125</f>
        <v>0</v>
      </c>
      <c r="DD77" s="4">
        <f>'pdf DetailxSch $$'!DE77</f>
        <v>-752219</v>
      </c>
      <c r="DE77" s="4">
        <f t="shared" si="4"/>
        <v>5102479.2004646119</v>
      </c>
      <c r="DF77" s="4">
        <f t="shared" si="5"/>
        <v>4350260.2004646119</v>
      </c>
      <c r="DG77" s="4">
        <f>'pdf DetailxSch $$'!DG77</f>
        <v>4467278</v>
      </c>
      <c r="DH77" s="4">
        <f t="shared" si="6"/>
        <v>117017.79953538813</v>
      </c>
      <c r="DI77" s="44">
        <f t="shared" si="7"/>
        <v>-2.6899034573355064E-2</v>
      </c>
    </row>
    <row r="78" spans="1:113" x14ac:dyDescent="0.2">
      <c r="A78" s="7">
        <v>290</v>
      </c>
      <c r="B78" t="s">
        <v>93</v>
      </c>
      <c r="C78" t="s">
        <v>351</v>
      </c>
      <c r="D78">
        <v>5</v>
      </c>
      <c r="E78" s="10">
        <v>224</v>
      </c>
      <c r="F78" s="9">
        <v>0.65200000000000002</v>
      </c>
      <c r="G78">
        <v>146</v>
      </c>
      <c r="H78" s="4">
        <f>'pdf DetailxSch Pos'!H78*'pdf DetailxSch Pos'!H$124</f>
        <v>191050.75104188372</v>
      </c>
      <c r="I78" s="4">
        <f>'pdf DetailxSch Pos'!I78*'pdf DetailxSch Pos'!I$124</f>
        <v>110891.27068881014</v>
      </c>
      <c r="J78" s="4">
        <f>'pdf DetailxSch Pos'!J78*'pdf DetailxSch Pos'!J$124</f>
        <v>0</v>
      </c>
      <c r="K78" s="4">
        <f>'pdf DetailxSch Pos'!K78*'pdf DetailxSch Pos'!K$124</f>
        <v>0</v>
      </c>
      <c r="L78" s="4">
        <f>'pdf DetailxSch Pos'!L78*'pdf DetailxSch Pos'!L$124</f>
        <v>0</v>
      </c>
      <c r="M78" s="4">
        <f>'pdf DetailxSch Pos'!M78*'pdf DetailxSch Pos'!M$124</f>
        <v>44752.529598305518</v>
      </c>
      <c r="N78" s="4">
        <f>'pdf DetailxSch Pos'!N78*'pdf DetailxSch Pos'!N$124</f>
        <v>59866.796146808359</v>
      </c>
      <c r="O78" s="4">
        <f>'pdf DetailxSch Pos'!O78*'pdf DetailxSch Pos'!O$124</f>
        <v>0</v>
      </c>
      <c r="P78" s="4">
        <f>'pdf DetailxSch Pos'!P78*'pdf DetailxSch Pos'!P$124</f>
        <v>0</v>
      </c>
      <c r="Q78" s="4">
        <f>'pdf DetailxSch Pos'!Q78*'pdf DetailxSch Pos'!Q$124</f>
        <v>0</v>
      </c>
      <c r="R78" s="4">
        <f>'pdf DetailxSch Pos'!R78*'pdf DetailxSch Pos'!R$124</f>
        <v>0</v>
      </c>
      <c r="S78" s="4">
        <f>'pdf DetailxSch Pos'!S78*'pdf DetailxSch Pos'!S$124</f>
        <v>77625.750694703253</v>
      </c>
      <c r="T78" s="4">
        <f>'pdf DetailxSch Pos'!T78*'pdf DetailxSch Pos'!T$124</f>
        <v>60676.224767295193</v>
      </c>
      <c r="U78" s="4">
        <f>'pdf DetailxSch Pos'!U78*'pdf DetailxSch Pos'!U$124</f>
        <v>49716.317374927377</v>
      </c>
      <c r="V78" s="4">
        <f>'pdf DetailxSch Pos'!V78*'pdf DetailxSch Pos'!V$124</f>
        <v>55445.635344405069</v>
      </c>
      <c r="W78" s="4">
        <f>'pdf DetailxSch Pos'!W78*'pdf DetailxSch Pos'!W$124</f>
        <v>332673.8120664304</v>
      </c>
      <c r="X78" s="4">
        <f>'pdf DetailxSch Pos'!X78*'pdf DetailxSch Pos'!X$124</f>
        <v>0</v>
      </c>
      <c r="Y78" s="4">
        <f>'pdf DetailxSch Pos'!Y78*'pdf DetailxSch Pos'!Y$124</f>
        <v>110891.27068881014</v>
      </c>
      <c r="Z78" s="4">
        <f>'pdf DetailxSch Pos'!Z78*'pdf DetailxSch Pos'!Z$124</f>
        <v>110891.27068881014</v>
      </c>
      <c r="AA78" s="4">
        <f>'pdf DetailxSch Pos'!AA78*'pdf DetailxSch Pos'!AA$124</f>
        <v>110891.27068881014</v>
      </c>
      <c r="AB78" s="4">
        <f>'pdf DetailxSch Pos'!AB78*'pdf DetailxSch Pos'!AB$124</f>
        <v>100233.47308369415</v>
      </c>
      <c r="AC78" s="4">
        <f>'pdf DetailxSch Pos'!AC78*'pdf DetailxSch Pos'!AC$124</f>
        <v>66822.315389129435</v>
      </c>
      <c r="AD78" s="4">
        <f>'pdf DetailxSch Pos'!AD78*'pdf DetailxSch Pos'!AD$124</f>
        <v>1108912.7068881013</v>
      </c>
      <c r="AE78" s="4">
        <f>'pdf DetailxSch Pos'!AE78*'pdf DetailxSch Pos'!AE$124</f>
        <v>0</v>
      </c>
      <c r="AF78" s="4">
        <f>'pdf DetailxSch Pos'!AF78*'pdf DetailxSch Pos'!AF$124</f>
        <v>110891.27068881014</v>
      </c>
      <c r="AG78" s="4">
        <f>'pdf DetailxSch Pos'!AG78*'pdf DetailxSch Pos'!AG$124</f>
        <v>110891.27068881014</v>
      </c>
      <c r="AH78" s="4">
        <f>'pdf DetailxSch Pos'!AH78*'pdf DetailxSch Pos'!AH$124</f>
        <v>776238.89482167095</v>
      </c>
      <c r="AI78" s="4">
        <f>'pdf DetailxSch Pos'!AI78*'pdf DetailxSch Pos'!AI$124</f>
        <v>167055.78847282359</v>
      </c>
      <c r="AJ78" s="4">
        <f>'pdf DetailxSch Pos'!AJ78*'pdf DetailxSch Pos'!AJ$124</f>
        <v>0</v>
      </c>
      <c r="AK78" s="4">
        <f>'pdf DetailxSch Pos'!AK78*'pdf DetailxSch Pos'!AK$124</f>
        <v>0</v>
      </c>
      <c r="AL78" s="4">
        <f>'pdf DetailxSch Pos'!AL78*'pdf DetailxSch Pos'!AL$124</f>
        <v>221782.54137762028</v>
      </c>
      <c r="AM78" s="4">
        <f>'pdf DetailxSch Pos'!AM78*'pdf DetailxSch Pos'!AM$124</f>
        <v>0</v>
      </c>
      <c r="AN78" s="4">
        <f>'pdf DetailxSch Pos'!AN78*'pdf DetailxSch Pos'!AN$124</f>
        <v>0</v>
      </c>
      <c r="AO78" s="4">
        <f>'pdf DetailxSch Pos'!AO78*'pdf DetailxSch Pos'!AO$124</f>
        <v>0</v>
      </c>
      <c r="AP78" s="4">
        <f>'pdf DetailxSch Pos'!AP78*'pdf DetailxSch Pos'!AP$124</f>
        <v>0</v>
      </c>
      <c r="AQ78" s="4">
        <f>'pdf DetailxSch Pos'!AQ78*'pdf DetailxSch Pos'!AQ$124</f>
        <v>28640</v>
      </c>
      <c r="AR78" s="4">
        <f>'pdf DetailxSch Pos'!AR78*'pdf DetailxSch Pos'!AR$124</f>
        <v>28640</v>
      </c>
      <c r="AS78" s="4">
        <f>'pdf DetailxSch Pos'!AS78*'pdf DetailxSch Pos'!AS$124</f>
        <v>10740</v>
      </c>
      <c r="AT78" s="4">
        <f>'pdf DetailxSch Pos'!AT78*'pdf DetailxSch Pos'!AT$125</f>
        <v>0</v>
      </c>
      <c r="AU78" s="4">
        <f>'pdf DetailxSch Pos'!AU78*'pdf DetailxSch Pos'!AU$125</f>
        <v>0</v>
      </c>
      <c r="AV78" s="4">
        <f>'pdf DetailxSch Pos'!AV78*'pdf DetailxSch Pos'!AV$125</f>
        <v>98475.862068965493</v>
      </c>
      <c r="AW78" s="4">
        <f>'pdf DetailxSch Pos'!AW78*'pdf DetailxSch Pos'!AW$125</f>
        <v>1591.1330049261078</v>
      </c>
      <c r="AX78" s="4">
        <f>'pdf DetailxSch Pos'!AX78*'pdf DetailxSch Pos'!AX$125</f>
        <v>0</v>
      </c>
      <c r="AY78" s="4">
        <f>'pdf DetailxSch Pos'!AY78*'pdf DetailxSch Pos'!AY$124</f>
        <v>0</v>
      </c>
      <c r="AZ78" s="4">
        <f>'pdf DetailxSch Pos'!AZ78*'pdf DetailxSch Pos'!AZ$124</f>
        <v>0</v>
      </c>
      <c r="BA78" s="4">
        <f>'pdf DetailxSch Pos'!BA78*'pdf DetailxSch Pos'!BA$124</f>
        <v>0</v>
      </c>
      <c r="BB78" s="4">
        <f>'pdf DetailxSch Pos'!BB78*'pdf DetailxSch Pos'!BB$124</f>
        <v>0</v>
      </c>
      <c r="BC78" s="4">
        <f>'pdf DetailxSch Pos'!BC78*'pdf DetailxSch Pos'!BC$124</f>
        <v>0</v>
      </c>
      <c r="BD78" s="4">
        <f>'pdf DetailxSch Pos'!BD78*'pdf DetailxSch Pos'!BD$124</f>
        <v>0</v>
      </c>
      <c r="BE78" s="4">
        <f>'pdf DetailxSch Pos'!BE78*'pdf DetailxSch Pos'!BE$124</f>
        <v>0</v>
      </c>
      <c r="BF78" s="4">
        <f>'pdf DetailxSch Pos'!BF78*'pdf DetailxSch Pos'!BF$125</f>
        <v>0</v>
      </c>
      <c r="BG78" s="4">
        <f>'pdf DetailxSch Pos'!BG78*'pdf DetailxSch Pos'!BG$125</f>
        <v>0</v>
      </c>
      <c r="BH78" s="4">
        <f>'pdf DetailxSch Pos'!BH78*'pdf DetailxSch Pos'!BH$125</f>
        <v>0</v>
      </c>
      <c r="BI78" s="4">
        <f>'pdf DetailxSch Pos'!BI78*'pdf DetailxSch Pos'!BI$125</f>
        <v>0</v>
      </c>
      <c r="BJ78" s="4">
        <f>'pdf DetailxSch Pos'!BJ78*'pdf DetailxSch Pos'!BJ$124</f>
        <v>0</v>
      </c>
      <c r="BK78" s="4">
        <f>'pdf DetailxSch Pos'!BK78*'pdf DetailxSch Pos'!BK$124</f>
        <v>0</v>
      </c>
      <c r="BL78" s="4">
        <f>'pdf DetailxSch Pos'!BL78*'pdf DetailxSch Pos'!BL$124</f>
        <v>0</v>
      </c>
      <c r="BM78" s="4">
        <f>'pdf DetailxSch Pos'!BM78*'pdf DetailxSch Pos'!BM$124</f>
        <v>0</v>
      </c>
      <c r="BN78" s="4">
        <f>'pdf DetailxSch Pos'!BN78*'pdf DetailxSch Pos'!BN$124</f>
        <v>0</v>
      </c>
      <c r="BO78" s="4">
        <f>'pdf DetailxSch Pos'!BO78*'pdf DetailxSch Pos'!BO$124</f>
        <v>0</v>
      </c>
      <c r="BP78" s="4">
        <f>'pdf DetailxSch Pos'!BP78*'pdf DetailxSch Pos'!BP$124</f>
        <v>0</v>
      </c>
      <c r="BQ78" s="4">
        <f>'pdf DetailxSch Pos'!BQ78*'pdf DetailxSch Pos'!BQ$124</f>
        <v>0</v>
      </c>
      <c r="BR78" s="4">
        <f>'pdf DetailxSch Pos'!BR78*'pdf DetailxSch Pos'!BR$125</f>
        <v>0</v>
      </c>
      <c r="BS78" s="4">
        <f>'pdf DetailxSch Pos'!BS78*'pdf DetailxSch Pos'!BS$125</f>
        <v>0</v>
      </c>
      <c r="BT78" s="4">
        <f>'pdf DetailxSch Pos'!BT78*'pdf DetailxSch Pos'!BT$125</f>
        <v>55095.566502463036</v>
      </c>
      <c r="BU78" s="4">
        <f>'pdf DetailxSch Pos'!BU78*'pdf DetailxSch Pos'!BU$125</f>
        <v>0</v>
      </c>
      <c r="BV78" s="4">
        <f>'pdf DetailxSch Pos'!BV78*'pdf DetailxSch Pos'!BV$124</f>
        <v>0</v>
      </c>
      <c r="BW78" s="4">
        <f>'pdf DetailxSch Pos'!BW78*'pdf DetailxSch Pos'!BW$125</f>
        <v>0</v>
      </c>
      <c r="BX78" s="4">
        <f>'pdf DetailxSch Pos'!BX78*'pdf DetailxSch Pos'!BX$125</f>
        <v>2871.9211822660091</v>
      </c>
      <c r="BY78" s="4">
        <f>'pdf DetailxSch Pos'!BY78*'pdf DetailxSch Pos'!BY$125</f>
        <v>1268.9655172413788</v>
      </c>
      <c r="BZ78" s="4">
        <f>'pdf DetailxSch Pos'!BZ78*'pdf DetailxSch Pos'!BZ$125</f>
        <v>1103.4482758620686</v>
      </c>
      <c r="CA78" s="4">
        <f>'pdf DetailxSch Pos'!CA78*'pdf DetailxSch Pos'!CA$125</f>
        <v>1103.4482758620686</v>
      </c>
      <c r="CB78" s="4">
        <f>'pdf DetailxSch Pos'!CB78*'pdf DetailxSch Pos'!CB$125</f>
        <v>1268.9655172413788</v>
      </c>
      <c r="CC78" s="4">
        <f>'pdf DetailxSch Pos'!CC78*'pdf DetailxSch Pos'!CC$125</f>
        <v>4413.7931034482745</v>
      </c>
      <c r="CD78" s="4">
        <f>'pdf DetailxSch Pos'!CD78*'pdf DetailxSch Pos'!CD$124</f>
        <v>0</v>
      </c>
      <c r="CE78" s="4">
        <f>'pdf DetailxSch Pos'!CE78*'pdf DetailxSch Pos'!CE$124</f>
        <v>0</v>
      </c>
      <c r="CF78" s="4">
        <f>'pdf DetailxSch Pos'!CF78*'pdf DetailxSch Pos'!CF$125</f>
        <v>0</v>
      </c>
      <c r="CG78" s="4">
        <f>'pdf DetailxSch Pos'!CG78*'pdf DetailxSch Pos'!CG$125</f>
        <v>0</v>
      </c>
      <c r="CH78" s="4">
        <f>'pdf DetailxSch Pos'!CH78*'pdf DetailxSch Pos'!CH$124</f>
        <v>0</v>
      </c>
      <c r="CI78" s="4">
        <f>'pdf DetailxSch Pos'!CI78*'pdf DetailxSch Pos'!CI$124</f>
        <v>0</v>
      </c>
      <c r="CJ78" s="4">
        <f>'pdf DetailxSch Pos'!CJ78*'pdf DetailxSch Pos'!CJ$125</f>
        <v>0</v>
      </c>
      <c r="CK78" s="4">
        <f>'pdf DetailxSch Pos'!CK78*'pdf DetailxSch Pos'!CK$125</f>
        <v>0</v>
      </c>
      <c r="CL78" s="4">
        <f>'pdf DetailxSch Pos'!CL78*'pdf DetailxSch Pos'!CL$125</f>
        <v>22068.965517241373</v>
      </c>
      <c r="CM78" s="4">
        <f>'pdf DetailxSch Pos'!CM78*'pdf DetailxSch Pos'!CM$125</f>
        <v>64728.078817733971</v>
      </c>
      <c r="CN78" s="4">
        <f>'pdf DetailxSch Pos'!CN78*'pdf DetailxSch Pos'!CN$125</f>
        <v>3919.2118226600974</v>
      </c>
      <c r="CO78" s="4">
        <f>'pdf DetailxSch Pos'!CO78*'pdf DetailxSch Pos'!CO$125</f>
        <v>0</v>
      </c>
      <c r="CP78" s="4">
        <f>'pdf DetailxSch Pos'!CP78*'pdf DetailxSch Pos'!CP$125</f>
        <v>0</v>
      </c>
      <c r="CQ78" s="4">
        <f>'pdf DetailxSch Pos'!CQ78*'pdf DetailxSch Pos'!CQ$125</f>
        <v>0</v>
      </c>
      <c r="CR78" s="4">
        <f>'pdf DetailxSch Pos'!CR78*'pdf DetailxSch Pos'!CR$125</f>
        <v>0</v>
      </c>
      <c r="CS78" s="4">
        <f>'pdf DetailxSch Pos'!CS78*'pdf DetailxSch Pos'!CS$124</f>
        <v>0</v>
      </c>
      <c r="CT78" s="4">
        <f>'pdf DetailxSch Pos'!CT78*'pdf DetailxSch Pos'!CT$125</f>
        <v>17290.640394088663</v>
      </c>
      <c r="CU78" s="4">
        <f>'pdf DetailxSch Pos'!CU78*'pdf DetailxSch Pos'!CU$125</f>
        <v>0</v>
      </c>
      <c r="CV78" s="4">
        <f>'pdf DetailxSch Pos'!CV78*'pdf DetailxSch Pos'!CV$125</f>
        <v>0</v>
      </c>
      <c r="CW78" s="4">
        <f>'pdf DetailxSch Pos'!CW78*'pdf DetailxSch Pos'!CW$125</f>
        <v>0</v>
      </c>
      <c r="CY78" s="4">
        <f>'pdf DetailxSch Pos'!CY78*'pdf DetailxSch Pos'!CY$125</f>
        <v>0</v>
      </c>
      <c r="CZ78" s="4">
        <f>'pdf DetailxSch Pos'!CZ78*'pdf DetailxSch Pos'!CZ$125</f>
        <v>0</v>
      </c>
      <c r="DA78" s="4">
        <f>'pdf DetailxSch Pos'!DA78*'pdf DetailxSch Pos'!DA$125</f>
        <v>0</v>
      </c>
      <c r="DB78" s="4">
        <f>'pdf DetailxSch Pos'!DB78*'pdf DetailxSch Pos'!DB$125</f>
        <v>0</v>
      </c>
      <c r="DC78" s="4">
        <f>'pdf DetailxSch Pos'!DC78*'pdf DetailxSch Pos'!DC$125</f>
        <v>0</v>
      </c>
      <c r="DD78" s="4">
        <f>'pdf DetailxSch $$'!DE78</f>
        <v>6</v>
      </c>
      <c r="DE78" s="4">
        <f t="shared" si="4"/>
        <v>4321421.1612006593</v>
      </c>
      <c r="DF78" s="4">
        <f t="shared" si="5"/>
        <v>4321427.1612006593</v>
      </c>
      <c r="DG78" s="4">
        <f>'pdf DetailxSch $$'!DG78</f>
        <v>4424596</v>
      </c>
      <c r="DH78" s="4">
        <f t="shared" si="6"/>
        <v>103168.83879934065</v>
      </c>
      <c r="DI78" s="44">
        <f t="shared" si="7"/>
        <v>-2.3873788670008812E-2</v>
      </c>
    </row>
    <row r="79" spans="1:113" x14ac:dyDescent="0.2">
      <c r="A79" s="7">
        <v>292</v>
      </c>
      <c r="B79" t="s">
        <v>94</v>
      </c>
      <c r="C79" t="s">
        <v>354</v>
      </c>
      <c r="D79">
        <v>3</v>
      </c>
      <c r="E79" s="10">
        <v>761</v>
      </c>
      <c r="F79" s="9">
        <v>0.112</v>
      </c>
      <c r="G79">
        <v>85</v>
      </c>
      <c r="H79" s="4">
        <f>'pdf DetailxSch Pos'!H79*'pdf DetailxSch Pos'!H$124</f>
        <v>191050.75104188372</v>
      </c>
      <c r="I79" s="4">
        <f>'pdf DetailxSch Pos'!I79*'pdf DetailxSch Pos'!I$124</f>
        <v>221782.54137762028</v>
      </c>
      <c r="J79" s="4">
        <f>'pdf DetailxSch Pos'!J79*'pdf DetailxSch Pos'!J$124</f>
        <v>321120.9733549754</v>
      </c>
      <c r="K79" s="4">
        <f>'pdf DetailxSch Pos'!K79*'pdf DetailxSch Pos'!K$124</f>
        <v>110891.27068881014</v>
      </c>
      <c r="L79" s="4">
        <f>'pdf DetailxSch Pos'!L79*'pdf DetailxSch Pos'!L$124</f>
        <v>0</v>
      </c>
      <c r="M79" s="4">
        <f>'pdf DetailxSch Pos'!M79*'pdf DetailxSch Pos'!M$124</f>
        <v>89505.059196611037</v>
      </c>
      <c r="N79" s="4">
        <f>'pdf DetailxSch Pos'!N79*'pdf DetailxSch Pos'!N$124</f>
        <v>59866.796146808359</v>
      </c>
      <c r="O79" s="4">
        <f>'pdf DetailxSch Pos'!O79*'pdf DetailxSch Pos'!O$124</f>
        <v>85179.268368769379</v>
      </c>
      <c r="P79" s="4">
        <f>'pdf DetailxSch Pos'!P79*'pdf DetailxSch Pos'!P$124</f>
        <v>0</v>
      </c>
      <c r="Q79" s="4">
        <f>'pdf DetailxSch Pos'!Q79*'pdf DetailxSch Pos'!Q$124</f>
        <v>0</v>
      </c>
      <c r="R79" s="4">
        <f>'pdf DetailxSch Pos'!R79*'pdf DetailxSch Pos'!R$124</f>
        <v>0</v>
      </c>
      <c r="S79" s="4">
        <f>'pdf DetailxSch Pos'!S79*'pdf DetailxSch Pos'!S$124</f>
        <v>155251.50138940651</v>
      </c>
      <c r="T79" s="4">
        <f>'pdf DetailxSch Pos'!T79*'pdf DetailxSch Pos'!T$124</f>
        <v>60676.224767295193</v>
      </c>
      <c r="U79" s="4">
        <f>'pdf DetailxSch Pos'!U79*'pdf DetailxSch Pos'!U$124</f>
        <v>198865.26949970951</v>
      </c>
      <c r="V79" s="4">
        <f>'pdf DetailxSch Pos'!V79*'pdf DetailxSch Pos'!V$124</f>
        <v>221782.54137762028</v>
      </c>
      <c r="W79" s="4">
        <f>'pdf DetailxSch Pos'!W79*'pdf DetailxSch Pos'!W$124</f>
        <v>609901.98878845572</v>
      </c>
      <c r="X79" s="4">
        <f>'pdf DetailxSch Pos'!X79*'pdf DetailxSch Pos'!X$124</f>
        <v>110891.27068881014</v>
      </c>
      <c r="Y79" s="4">
        <f>'pdf DetailxSch Pos'!Y79*'pdf DetailxSch Pos'!Y$124</f>
        <v>0</v>
      </c>
      <c r="Z79" s="4">
        <f>'pdf DetailxSch Pos'!Z79*'pdf DetailxSch Pos'!Z$124</f>
        <v>0</v>
      </c>
      <c r="AA79" s="4">
        <f>'pdf DetailxSch Pos'!AA79*'pdf DetailxSch Pos'!AA$124</f>
        <v>221782.54137762028</v>
      </c>
      <c r="AB79" s="4">
        <f>'pdf DetailxSch Pos'!AB79*'pdf DetailxSch Pos'!AB$124</f>
        <v>66822.315389129435</v>
      </c>
      <c r="AC79" s="4">
        <f>'pdf DetailxSch Pos'!AC79*'pdf DetailxSch Pos'!AC$124</f>
        <v>133644.63077825887</v>
      </c>
      <c r="AD79" s="4">
        <f>'pdf DetailxSch Pos'!AD79*'pdf DetailxSch Pos'!AD$124</f>
        <v>3903372.728246117</v>
      </c>
      <c r="AE79" s="4">
        <f>'pdf DetailxSch Pos'!AE79*'pdf DetailxSch Pos'!AE$124</f>
        <v>0</v>
      </c>
      <c r="AF79" s="4">
        <f>'pdf DetailxSch Pos'!AF79*'pdf DetailxSch Pos'!AF$124</f>
        <v>110891.27068881014</v>
      </c>
      <c r="AG79" s="4">
        <f>'pdf DetailxSch Pos'!AG79*'pdf DetailxSch Pos'!AG$124</f>
        <v>221782.54137762028</v>
      </c>
      <c r="AH79" s="4">
        <f>'pdf DetailxSch Pos'!AH79*'pdf DetailxSch Pos'!AH$124</f>
        <v>776238.89482167095</v>
      </c>
      <c r="AI79" s="4">
        <f>'pdf DetailxSch Pos'!AI79*'pdf DetailxSch Pos'!AI$124</f>
        <v>0</v>
      </c>
      <c r="AJ79" s="4">
        <f>'pdf DetailxSch Pos'!AJ79*'pdf DetailxSch Pos'!AJ$124</f>
        <v>0</v>
      </c>
      <c r="AK79" s="4">
        <f>'pdf DetailxSch Pos'!AK79*'pdf DetailxSch Pos'!AK$124</f>
        <v>0</v>
      </c>
      <c r="AL79" s="4">
        <f>'pdf DetailxSch Pos'!AL79*'pdf DetailxSch Pos'!AL$124</f>
        <v>998021.43619929126</v>
      </c>
      <c r="AM79" s="4">
        <f>'pdf DetailxSch Pos'!AM79*'pdf DetailxSch Pos'!AM$124</f>
        <v>0</v>
      </c>
      <c r="AN79" s="4">
        <f>'pdf DetailxSch Pos'!AN79*'pdf DetailxSch Pos'!AN$124</f>
        <v>0</v>
      </c>
      <c r="AO79" s="4">
        <f>'pdf DetailxSch Pos'!AO79*'pdf DetailxSch Pos'!AO$124</f>
        <v>221782.54137762028</v>
      </c>
      <c r="AP79" s="4">
        <f>'pdf DetailxSch Pos'!AP79*'pdf DetailxSch Pos'!AP$124</f>
        <v>0</v>
      </c>
      <c r="AQ79" s="4">
        <f>'pdf DetailxSch Pos'!AQ79*'pdf DetailxSch Pos'!AQ$124</f>
        <v>0</v>
      </c>
      <c r="AR79" s="4">
        <f>'pdf DetailxSch Pos'!AR79*'pdf DetailxSch Pos'!AR$124</f>
        <v>0</v>
      </c>
      <c r="AS79" s="4">
        <f>'pdf DetailxSch Pos'!AS79*'pdf DetailxSch Pos'!AS$124</f>
        <v>0</v>
      </c>
      <c r="AT79" s="4">
        <f>'pdf DetailxSch Pos'!AT79*'pdf DetailxSch Pos'!AT$125</f>
        <v>0</v>
      </c>
      <c r="AU79" s="4">
        <f>'pdf DetailxSch Pos'!AU79*'pdf DetailxSch Pos'!AU$125</f>
        <v>0</v>
      </c>
      <c r="AV79" s="4">
        <f>'pdf DetailxSch Pos'!AV79*'pdf DetailxSch Pos'!AV$125</f>
        <v>0</v>
      </c>
      <c r="AW79" s="4">
        <f>'pdf DetailxSch Pos'!AW79*'pdf DetailxSch Pos'!AW$125</f>
        <v>0</v>
      </c>
      <c r="AX79" s="4">
        <f>'pdf DetailxSch Pos'!AX79*'pdf DetailxSch Pos'!AX$125</f>
        <v>18743.842364532014</v>
      </c>
      <c r="AY79" s="4">
        <f>'pdf DetailxSch Pos'!AY79*'pdf DetailxSch Pos'!AY$124</f>
        <v>0</v>
      </c>
      <c r="AZ79" s="4">
        <f>'pdf DetailxSch Pos'!AZ79*'pdf DetailxSch Pos'!AZ$124</f>
        <v>0</v>
      </c>
      <c r="BA79" s="4">
        <f>'pdf DetailxSch Pos'!BA79*'pdf DetailxSch Pos'!BA$124</f>
        <v>0</v>
      </c>
      <c r="BB79" s="4">
        <f>'pdf DetailxSch Pos'!BB79*'pdf DetailxSch Pos'!BB$124</f>
        <v>0</v>
      </c>
      <c r="BC79" s="4">
        <f>'pdf DetailxSch Pos'!BC79*'pdf DetailxSch Pos'!BC$124</f>
        <v>0</v>
      </c>
      <c r="BD79" s="4">
        <f>'pdf DetailxSch Pos'!BD79*'pdf DetailxSch Pos'!BD$124</f>
        <v>0</v>
      </c>
      <c r="BE79" s="4">
        <f>'pdf DetailxSch Pos'!BE79*'pdf DetailxSch Pos'!BE$124</f>
        <v>0</v>
      </c>
      <c r="BF79" s="4">
        <f>'pdf DetailxSch Pos'!BF79*'pdf DetailxSch Pos'!BF$125</f>
        <v>0</v>
      </c>
      <c r="BG79" s="4">
        <f>'pdf DetailxSch Pos'!BG79*'pdf DetailxSch Pos'!BG$125</f>
        <v>0</v>
      </c>
      <c r="BH79" s="4">
        <f>'pdf DetailxSch Pos'!BH79*'pdf DetailxSch Pos'!BH$125</f>
        <v>0</v>
      </c>
      <c r="BI79" s="4">
        <f>'pdf DetailxSch Pos'!BI79*'pdf DetailxSch Pos'!BI$125</f>
        <v>0</v>
      </c>
      <c r="BJ79" s="4">
        <f>'pdf DetailxSch Pos'!BJ79*'pdf DetailxSch Pos'!BJ$124</f>
        <v>0</v>
      </c>
      <c r="BK79" s="4">
        <f>'pdf DetailxSch Pos'!BK79*'pdf DetailxSch Pos'!BK$124</f>
        <v>0</v>
      </c>
      <c r="BL79" s="4">
        <f>'pdf DetailxSch Pos'!BL79*'pdf DetailxSch Pos'!BL$124</f>
        <v>0</v>
      </c>
      <c r="BM79" s="4">
        <f>'pdf DetailxSch Pos'!BM79*'pdf DetailxSch Pos'!BM$124</f>
        <v>0</v>
      </c>
      <c r="BN79" s="4">
        <f>'pdf DetailxSch Pos'!BN79*'pdf DetailxSch Pos'!BN$124</f>
        <v>0</v>
      </c>
      <c r="BO79" s="4">
        <f>'pdf DetailxSch Pos'!BO79*'pdf DetailxSch Pos'!BO$124</f>
        <v>0</v>
      </c>
      <c r="BP79" s="4">
        <f>'pdf DetailxSch Pos'!BP79*'pdf DetailxSch Pos'!BP$124</f>
        <v>221782.54137762028</v>
      </c>
      <c r="BQ79" s="4">
        <f>'pdf DetailxSch Pos'!BQ79*'pdf DetailxSch Pos'!BQ$124</f>
        <v>0</v>
      </c>
      <c r="BR79" s="4">
        <f>'pdf DetailxSch Pos'!BR79*'pdf DetailxSch Pos'!BR$125</f>
        <v>22660.098522167482</v>
      </c>
      <c r="BS79" s="4">
        <f>'pdf DetailxSch Pos'!BS79*'pdf DetailxSch Pos'!BS$125</f>
        <v>0</v>
      </c>
      <c r="BT79" s="4">
        <f>'pdf DetailxSch Pos'!BT79*'pdf DetailxSch Pos'!BT$125</f>
        <v>165285.71428571423</v>
      </c>
      <c r="BU79" s="4">
        <f>'pdf DetailxSch Pos'!BU79*'pdf DetailxSch Pos'!BU$125</f>
        <v>98522.167487684696</v>
      </c>
      <c r="BV79" s="4">
        <f>'pdf DetailxSch Pos'!BV79*'pdf DetailxSch Pos'!BV$124</f>
        <v>0</v>
      </c>
      <c r="BW79" s="4">
        <f>'pdf DetailxSch Pos'!BW79*'pdf DetailxSch Pos'!BW$125</f>
        <v>0</v>
      </c>
      <c r="BX79" s="4">
        <f>'pdf DetailxSch Pos'!BX79*'pdf DetailxSch Pos'!BX$125</f>
        <v>0</v>
      </c>
      <c r="BY79" s="4">
        <f>'pdf DetailxSch Pos'!BY79*'pdf DetailxSch Pos'!BY$125</f>
        <v>5062.06896551724</v>
      </c>
      <c r="BZ79" s="4">
        <f>'pdf DetailxSch Pos'!BZ79*'pdf DetailxSch Pos'!BZ$125</f>
        <v>4837.4384236453188</v>
      </c>
      <c r="CA79" s="4">
        <f>'pdf DetailxSch Pos'!CA79*'pdf DetailxSch Pos'!CA$125</f>
        <v>4837.4384236453188</v>
      </c>
      <c r="CB79" s="4">
        <f>'pdf DetailxSch Pos'!CB79*'pdf DetailxSch Pos'!CB$125</f>
        <v>5563.5467980295552</v>
      </c>
      <c r="CC79" s="4">
        <f>'pdf DetailxSch Pos'!CC79*'pdf DetailxSch Pos'!CC$125</f>
        <v>14995.07389162561</v>
      </c>
      <c r="CD79" s="4">
        <f>'pdf DetailxSch Pos'!CD79*'pdf DetailxSch Pos'!CD$124</f>
        <v>0</v>
      </c>
      <c r="CE79" s="4">
        <f>'pdf DetailxSch Pos'!CE79*'pdf DetailxSch Pos'!CE$124</f>
        <v>0</v>
      </c>
      <c r="CF79" s="4">
        <f>'pdf DetailxSch Pos'!CF79*'pdf DetailxSch Pos'!CF$125</f>
        <v>0</v>
      </c>
      <c r="CG79" s="4">
        <f>'pdf DetailxSch Pos'!CG79*'pdf DetailxSch Pos'!CG$125</f>
        <v>0</v>
      </c>
      <c r="CH79" s="4">
        <f>'pdf DetailxSch Pos'!CH79*'pdf DetailxSch Pos'!CH$124</f>
        <v>0</v>
      </c>
      <c r="CI79" s="4">
        <f>'pdf DetailxSch Pos'!CI79*'pdf DetailxSch Pos'!CI$124</f>
        <v>0</v>
      </c>
      <c r="CJ79" s="4">
        <f>'pdf DetailxSch Pos'!CJ79*'pdf DetailxSch Pos'!CJ$125</f>
        <v>0</v>
      </c>
      <c r="CK79" s="4">
        <f>'pdf DetailxSch Pos'!CK79*'pdf DetailxSch Pos'!CK$125</f>
        <v>0</v>
      </c>
      <c r="CL79" s="4">
        <f>'pdf DetailxSch Pos'!CL79*'pdf DetailxSch Pos'!CL$125</f>
        <v>74975.369458128058</v>
      </c>
      <c r="CM79" s="4">
        <f>'pdf DetailxSch Pos'!CM79*'pdf DetailxSch Pos'!CM$125</f>
        <v>152181.2807881773</v>
      </c>
      <c r="CN79" s="4">
        <f>'pdf DetailxSch Pos'!CN79*'pdf DetailxSch Pos'!CN$125</f>
        <v>7979.3103448275833</v>
      </c>
      <c r="CO79" s="4">
        <f>'pdf DetailxSch Pos'!CO79*'pdf DetailxSch Pos'!CO$125</f>
        <v>0</v>
      </c>
      <c r="CP79" s="4">
        <f>'pdf DetailxSch Pos'!CP79*'pdf DetailxSch Pos'!CP$125</f>
        <v>492610.83743842348</v>
      </c>
      <c r="CQ79" s="4">
        <f>'pdf DetailxSch Pos'!CQ79*'pdf DetailxSch Pos'!CQ$125</f>
        <v>0</v>
      </c>
      <c r="CR79" s="4">
        <f>'pdf DetailxSch Pos'!CR79*'pdf DetailxSch Pos'!CR$125</f>
        <v>0</v>
      </c>
      <c r="CS79" s="4">
        <f>'pdf DetailxSch Pos'!CS79*'pdf DetailxSch Pos'!CS$124</f>
        <v>0</v>
      </c>
      <c r="CT79" s="4">
        <f>'pdf DetailxSch Pos'!CT79*'pdf DetailxSch Pos'!CT$125</f>
        <v>7068.9655172413768</v>
      </c>
      <c r="CU79" s="4">
        <f>'pdf DetailxSch Pos'!CU79*'pdf DetailxSch Pos'!CU$125</f>
        <v>0</v>
      </c>
      <c r="CV79" s="4">
        <f>'pdf DetailxSch Pos'!CV79*'pdf DetailxSch Pos'!CV$125</f>
        <v>0</v>
      </c>
      <c r="CW79" s="4">
        <f>'pdf DetailxSch Pos'!CW79*'pdf DetailxSch Pos'!CW$125</f>
        <v>0</v>
      </c>
      <c r="CY79" s="4">
        <f>'pdf DetailxSch Pos'!CY79*'pdf DetailxSch Pos'!CY$125</f>
        <v>0</v>
      </c>
      <c r="CZ79" s="4">
        <f>'pdf DetailxSch Pos'!CZ79*'pdf DetailxSch Pos'!CZ$125</f>
        <v>0</v>
      </c>
      <c r="DA79" s="4">
        <f>'pdf DetailxSch Pos'!DA79*'pdf DetailxSch Pos'!DA$125</f>
        <v>0</v>
      </c>
      <c r="DB79" s="4">
        <f>'pdf DetailxSch Pos'!DB79*'pdf DetailxSch Pos'!DB$125</f>
        <v>0</v>
      </c>
      <c r="DC79" s="4">
        <f>'pdf DetailxSch Pos'!DC79*'pdf DetailxSch Pos'!DC$125</f>
        <v>0</v>
      </c>
      <c r="DD79" s="4">
        <f>'pdf DetailxSch $$'!DE79</f>
        <v>5018</v>
      </c>
      <c r="DE79" s="4">
        <f t="shared" si="4"/>
        <v>10388210.051029895</v>
      </c>
      <c r="DF79" s="4">
        <f t="shared" si="5"/>
        <v>10393228.051029895</v>
      </c>
      <c r="DG79" s="4">
        <f>'pdf DetailxSch $$'!DG79</f>
        <v>10590494</v>
      </c>
      <c r="DH79" s="4">
        <f t="shared" si="6"/>
        <v>197265.9489701055</v>
      </c>
      <c r="DI79" s="44">
        <f t="shared" si="7"/>
        <v>-1.8980238670944765E-2</v>
      </c>
    </row>
    <row r="80" spans="1:113" x14ac:dyDescent="0.2">
      <c r="A80" s="7">
        <v>294</v>
      </c>
      <c r="B80" t="s">
        <v>95</v>
      </c>
      <c r="C80" t="s">
        <v>351</v>
      </c>
      <c r="D80">
        <v>8</v>
      </c>
      <c r="E80" s="10">
        <v>314</v>
      </c>
      <c r="F80" s="9">
        <v>0.85699999999999998</v>
      </c>
      <c r="G80">
        <v>269</v>
      </c>
      <c r="H80" s="4">
        <f>'pdf DetailxSch Pos'!H80*'pdf DetailxSch Pos'!H$124</f>
        <v>191050.75104188372</v>
      </c>
      <c r="I80" s="4">
        <f>'pdf DetailxSch Pos'!I80*'pdf DetailxSch Pos'!I$124</f>
        <v>110891.27068881014</v>
      </c>
      <c r="J80" s="4">
        <f>'pdf DetailxSch Pos'!J80*'pdf DetailxSch Pos'!J$124</f>
        <v>122331.79937332397</v>
      </c>
      <c r="K80" s="4">
        <f>'pdf DetailxSch Pos'!K80*'pdf DetailxSch Pos'!K$124</f>
        <v>0</v>
      </c>
      <c r="L80" s="4">
        <f>'pdf DetailxSch Pos'!L80*'pdf DetailxSch Pos'!L$124</f>
        <v>0</v>
      </c>
      <c r="M80" s="4">
        <f>'pdf DetailxSch Pos'!M80*'pdf DetailxSch Pos'!M$124</f>
        <v>89505.059196611037</v>
      </c>
      <c r="N80" s="4">
        <f>'pdf DetailxSch Pos'!N80*'pdf DetailxSch Pos'!N$124</f>
        <v>59866.796146808359</v>
      </c>
      <c r="O80" s="4">
        <f>'pdf DetailxSch Pos'!O80*'pdf DetailxSch Pos'!O$124</f>
        <v>0</v>
      </c>
      <c r="P80" s="4">
        <f>'pdf DetailxSch Pos'!P80*'pdf DetailxSch Pos'!P$124</f>
        <v>0</v>
      </c>
      <c r="Q80" s="4">
        <f>'pdf DetailxSch Pos'!Q80*'pdf DetailxSch Pos'!Q$124</f>
        <v>0</v>
      </c>
      <c r="R80" s="4">
        <f>'pdf DetailxSch Pos'!R80*'pdf DetailxSch Pos'!R$124</f>
        <v>0</v>
      </c>
      <c r="S80" s="4">
        <f>'pdf DetailxSch Pos'!S80*'pdf DetailxSch Pos'!S$124</f>
        <v>77625.750694703253</v>
      </c>
      <c r="T80" s="4">
        <f>'pdf DetailxSch Pos'!T80*'pdf DetailxSch Pos'!T$124</f>
        <v>60676.224767295193</v>
      </c>
      <c r="U80" s="4">
        <f>'pdf DetailxSch Pos'!U80*'pdf DetailxSch Pos'!U$124</f>
        <v>99432.634749854755</v>
      </c>
      <c r="V80" s="4">
        <f>'pdf DetailxSch Pos'!V80*'pdf DetailxSch Pos'!V$124</f>
        <v>110891.27068881014</v>
      </c>
      <c r="W80" s="4">
        <f>'pdf DetailxSch Pos'!W80*'pdf DetailxSch Pos'!W$124</f>
        <v>332673.8120664304</v>
      </c>
      <c r="X80" s="4">
        <f>'pdf DetailxSch Pos'!X80*'pdf DetailxSch Pos'!X$124</f>
        <v>166336.9060332152</v>
      </c>
      <c r="Y80" s="4">
        <f>'pdf DetailxSch Pos'!Y80*'pdf DetailxSch Pos'!Y$124</f>
        <v>221782.54137762028</v>
      </c>
      <c r="Z80" s="4">
        <f>'pdf DetailxSch Pos'!Z80*'pdf DetailxSch Pos'!Z$124</f>
        <v>0</v>
      </c>
      <c r="AA80" s="4">
        <f>'pdf DetailxSch Pos'!AA80*'pdf DetailxSch Pos'!AA$124</f>
        <v>221782.54137762028</v>
      </c>
      <c r="AB80" s="4">
        <f>'pdf DetailxSch Pos'!AB80*'pdf DetailxSch Pos'!AB$124</f>
        <v>133644.63077825887</v>
      </c>
      <c r="AC80" s="4">
        <f>'pdf DetailxSch Pos'!AC80*'pdf DetailxSch Pos'!AC$124</f>
        <v>66822.315389129435</v>
      </c>
      <c r="AD80" s="4">
        <f>'pdf DetailxSch Pos'!AD80*'pdf DetailxSch Pos'!AD$124</f>
        <v>1330695.2482657216</v>
      </c>
      <c r="AE80" s="4">
        <f>'pdf DetailxSch Pos'!AE80*'pdf DetailxSch Pos'!AE$124</f>
        <v>0</v>
      </c>
      <c r="AF80" s="4">
        <f>'pdf DetailxSch Pos'!AF80*'pdf DetailxSch Pos'!AF$124</f>
        <v>110891.27068881014</v>
      </c>
      <c r="AG80" s="4">
        <f>'pdf DetailxSch Pos'!AG80*'pdf DetailxSch Pos'!AG$124</f>
        <v>110891.27068881014</v>
      </c>
      <c r="AH80" s="4">
        <f>'pdf DetailxSch Pos'!AH80*'pdf DetailxSch Pos'!AH$124</f>
        <v>776238.89482167095</v>
      </c>
      <c r="AI80" s="4">
        <f>'pdf DetailxSch Pos'!AI80*'pdf DetailxSch Pos'!AI$124</f>
        <v>233878.10386195302</v>
      </c>
      <c r="AJ80" s="4">
        <f>'pdf DetailxSch Pos'!AJ80*'pdf DetailxSch Pos'!AJ$124</f>
        <v>0</v>
      </c>
      <c r="AK80" s="4">
        <f>'pdf DetailxSch Pos'!AK80*'pdf DetailxSch Pos'!AK$124</f>
        <v>0</v>
      </c>
      <c r="AL80" s="4">
        <f>'pdf DetailxSch Pos'!AL80*'pdf DetailxSch Pos'!AL$124</f>
        <v>0</v>
      </c>
      <c r="AM80" s="4">
        <f>'pdf DetailxSch Pos'!AM80*'pdf DetailxSch Pos'!AM$124</f>
        <v>5544.5635344405073</v>
      </c>
      <c r="AN80" s="4">
        <f>'pdf DetailxSch Pos'!AN80*'pdf DetailxSch Pos'!AN$124</f>
        <v>0</v>
      </c>
      <c r="AO80" s="4">
        <f>'pdf DetailxSch Pos'!AO80*'pdf DetailxSch Pos'!AO$124</f>
        <v>0</v>
      </c>
      <c r="AP80" s="4">
        <f>'pdf DetailxSch Pos'!AP80*'pdf DetailxSch Pos'!AP$124</f>
        <v>0</v>
      </c>
      <c r="AQ80" s="4">
        <f>'pdf DetailxSch Pos'!AQ80*'pdf DetailxSch Pos'!AQ$124</f>
        <v>57280</v>
      </c>
      <c r="AR80" s="4">
        <f>'pdf DetailxSch Pos'!AR80*'pdf DetailxSch Pos'!AR$124</f>
        <v>57280</v>
      </c>
      <c r="AS80" s="4">
        <f>'pdf DetailxSch Pos'!AS80*'pdf DetailxSch Pos'!AS$124</f>
        <v>10740</v>
      </c>
      <c r="AT80" s="4">
        <f>'pdf DetailxSch Pos'!AT80*'pdf DetailxSch Pos'!AT$125</f>
        <v>0</v>
      </c>
      <c r="AU80" s="4">
        <f>'pdf DetailxSch Pos'!AU80*'pdf DetailxSch Pos'!AU$125</f>
        <v>0</v>
      </c>
      <c r="AV80" s="4">
        <f>'pdf DetailxSch Pos'!AV80*'pdf DetailxSch Pos'!AV$125</f>
        <v>138041.37931034478</v>
      </c>
      <c r="AW80" s="4">
        <f>'pdf DetailxSch Pos'!AW80*'pdf DetailxSch Pos'!AW$125</f>
        <v>2230.5418719211816</v>
      </c>
      <c r="AX80" s="4">
        <f>'pdf DetailxSch Pos'!AX80*'pdf DetailxSch Pos'!AX$125</f>
        <v>0</v>
      </c>
      <c r="AY80" s="4">
        <f>'pdf DetailxSch Pos'!AY80*'pdf DetailxSch Pos'!AY$124</f>
        <v>0</v>
      </c>
      <c r="AZ80" s="4">
        <f>'pdf DetailxSch Pos'!AZ80*'pdf DetailxSch Pos'!AZ$124</f>
        <v>0</v>
      </c>
      <c r="BA80" s="4">
        <f>'pdf DetailxSch Pos'!BA80*'pdf DetailxSch Pos'!BA$124</f>
        <v>0</v>
      </c>
      <c r="BB80" s="4">
        <f>'pdf DetailxSch Pos'!BB80*'pdf DetailxSch Pos'!BB$124</f>
        <v>0</v>
      </c>
      <c r="BC80" s="4">
        <f>'pdf DetailxSch Pos'!BC80*'pdf DetailxSch Pos'!BC$124</f>
        <v>110891.27068881014</v>
      </c>
      <c r="BD80" s="4">
        <f>'pdf DetailxSch Pos'!BD80*'pdf DetailxSch Pos'!BD$124</f>
        <v>0</v>
      </c>
      <c r="BE80" s="4">
        <f>'pdf DetailxSch Pos'!BE80*'pdf DetailxSch Pos'!BE$124</f>
        <v>0</v>
      </c>
      <c r="BF80" s="4">
        <f>'pdf DetailxSch Pos'!BF80*'pdf DetailxSch Pos'!BF$125</f>
        <v>0</v>
      </c>
      <c r="BG80" s="4">
        <f>'pdf DetailxSch Pos'!BG80*'pdf DetailxSch Pos'!BG$125</f>
        <v>0</v>
      </c>
      <c r="BH80" s="4">
        <f>'pdf DetailxSch Pos'!BH80*'pdf DetailxSch Pos'!BH$125</f>
        <v>0</v>
      </c>
      <c r="BI80" s="4">
        <f>'pdf DetailxSch Pos'!BI80*'pdf DetailxSch Pos'!BI$125</f>
        <v>0</v>
      </c>
      <c r="BJ80" s="4">
        <f>'pdf DetailxSch Pos'!BJ80*'pdf DetailxSch Pos'!BJ$124</f>
        <v>0</v>
      </c>
      <c r="BK80" s="4">
        <f>'pdf DetailxSch Pos'!BK80*'pdf DetailxSch Pos'!BK$124</f>
        <v>0</v>
      </c>
      <c r="BL80" s="4">
        <f>'pdf DetailxSch Pos'!BL80*'pdf DetailxSch Pos'!BL$124</f>
        <v>0</v>
      </c>
      <c r="BM80" s="4">
        <f>'pdf DetailxSch Pos'!BM80*'pdf DetailxSch Pos'!BM$124</f>
        <v>0</v>
      </c>
      <c r="BN80" s="4">
        <f>'pdf DetailxSch Pos'!BN80*'pdf DetailxSch Pos'!BN$124</f>
        <v>0</v>
      </c>
      <c r="BO80" s="4">
        <f>'pdf DetailxSch Pos'!BO80*'pdf DetailxSch Pos'!BO$124</f>
        <v>0</v>
      </c>
      <c r="BP80" s="4">
        <f>'pdf DetailxSch Pos'!BP80*'pdf DetailxSch Pos'!BP$124</f>
        <v>0</v>
      </c>
      <c r="BQ80" s="4">
        <f>'pdf DetailxSch Pos'!BQ80*'pdf DetailxSch Pos'!BQ$124</f>
        <v>0</v>
      </c>
      <c r="BR80" s="4">
        <f>'pdf DetailxSch Pos'!BR80*'pdf DetailxSch Pos'!BR$125</f>
        <v>0</v>
      </c>
      <c r="BS80" s="4">
        <f>'pdf DetailxSch Pos'!BS80*'pdf DetailxSch Pos'!BS$125</f>
        <v>0</v>
      </c>
      <c r="BT80" s="4">
        <f>'pdf DetailxSch Pos'!BT80*'pdf DetailxSch Pos'!BT$125</f>
        <v>110191.13300492607</v>
      </c>
      <c r="BU80" s="4">
        <f>'pdf DetailxSch Pos'!BU80*'pdf DetailxSch Pos'!BU$125</f>
        <v>0</v>
      </c>
      <c r="BV80" s="4">
        <f>'pdf DetailxSch Pos'!BV80*'pdf DetailxSch Pos'!BV$124</f>
        <v>0</v>
      </c>
      <c r="BW80" s="4">
        <f>'pdf DetailxSch Pos'!BW80*'pdf DetailxSch Pos'!BW$125</f>
        <v>73891.625615763522</v>
      </c>
      <c r="BX80" s="4">
        <f>'pdf DetailxSch Pos'!BX80*'pdf DetailxSch Pos'!BX$125</f>
        <v>10652.216748768469</v>
      </c>
      <c r="BY80" s="4">
        <f>'pdf DetailxSch Pos'!BY80*'pdf DetailxSch Pos'!BY$125</f>
        <v>1779.3103448275856</v>
      </c>
      <c r="BZ80" s="4">
        <f>'pdf DetailxSch Pos'!BZ80*'pdf DetailxSch Pos'!BZ$125</f>
        <v>1546.7980295566497</v>
      </c>
      <c r="CA80" s="4">
        <f>'pdf DetailxSch Pos'!CA80*'pdf DetailxSch Pos'!CA$125</f>
        <v>1546.7980295566497</v>
      </c>
      <c r="CB80" s="4">
        <f>'pdf DetailxSch Pos'!CB80*'pdf DetailxSch Pos'!CB$125</f>
        <v>1779.3103448275856</v>
      </c>
      <c r="CC80" s="4">
        <f>'pdf DetailxSch Pos'!CC80*'pdf DetailxSch Pos'!CC$125</f>
        <v>6187.1921182265987</v>
      </c>
      <c r="CD80" s="4">
        <f>'pdf DetailxSch Pos'!CD80*'pdf DetailxSch Pos'!CD$124</f>
        <v>0</v>
      </c>
      <c r="CE80" s="4">
        <f>'pdf DetailxSch Pos'!CE80*'pdf DetailxSch Pos'!CE$124</f>
        <v>0</v>
      </c>
      <c r="CF80" s="4">
        <f>'pdf DetailxSch Pos'!CF80*'pdf DetailxSch Pos'!CF$125</f>
        <v>0</v>
      </c>
      <c r="CG80" s="4">
        <f>'pdf DetailxSch Pos'!CG80*'pdf DetailxSch Pos'!CG$125</f>
        <v>0</v>
      </c>
      <c r="CH80" s="4">
        <f>'pdf DetailxSch Pos'!CH80*'pdf DetailxSch Pos'!CH$124</f>
        <v>0</v>
      </c>
      <c r="CI80" s="4">
        <f>'pdf DetailxSch Pos'!CI80*'pdf DetailxSch Pos'!CI$124</f>
        <v>0</v>
      </c>
      <c r="CJ80" s="4">
        <f>'pdf DetailxSch Pos'!CJ80*'pdf DetailxSch Pos'!CJ$125</f>
        <v>0</v>
      </c>
      <c r="CK80" s="4">
        <f>'pdf DetailxSch Pos'!CK80*'pdf DetailxSch Pos'!CK$125</f>
        <v>0</v>
      </c>
      <c r="CL80" s="4">
        <f>'pdf DetailxSch Pos'!CL80*'pdf DetailxSch Pos'!CL$125</f>
        <v>30935.960591132996</v>
      </c>
      <c r="CM80" s="4">
        <f>'pdf DetailxSch Pos'!CM80*'pdf DetailxSch Pos'!CM$125</f>
        <v>75459.11330049258</v>
      </c>
      <c r="CN80" s="4">
        <f>'pdf DetailxSch Pos'!CN80*'pdf DetailxSch Pos'!CN$125</f>
        <v>4851.2315270935942</v>
      </c>
      <c r="CO80" s="4">
        <f>'pdf DetailxSch Pos'!CO80*'pdf DetailxSch Pos'!CO$125</f>
        <v>0</v>
      </c>
      <c r="CP80" s="4">
        <f>'pdf DetailxSch Pos'!CP80*'pdf DetailxSch Pos'!CP$125</f>
        <v>0</v>
      </c>
      <c r="CQ80" s="4">
        <f>'pdf DetailxSch Pos'!CQ80*'pdf DetailxSch Pos'!CQ$125</f>
        <v>0</v>
      </c>
      <c r="CR80" s="4">
        <f>'pdf DetailxSch Pos'!CR80*'pdf DetailxSch Pos'!CR$125</f>
        <v>0</v>
      </c>
      <c r="CS80" s="4">
        <f>'pdf DetailxSch Pos'!CS80*'pdf DetailxSch Pos'!CS$124</f>
        <v>0</v>
      </c>
      <c r="CT80" s="4">
        <f>'pdf DetailxSch Pos'!CT80*'pdf DetailxSch Pos'!CT$125</f>
        <v>27536.945812807873</v>
      </c>
      <c r="CU80" s="4">
        <f>'pdf DetailxSch Pos'!CU80*'pdf DetailxSch Pos'!CU$125</f>
        <v>0</v>
      </c>
      <c r="CV80" s="4">
        <f>'pdf DetailxSch Pos'!CV80*'pdf DetailxSch Pos'!CV$125</f>
        <v>779614.7783251229</v>
      </c>
      <c r="CW80" s="4">
        <f>'pdf DetailxSch Pos'!CW80*'pdf DetailxSch Pos'!CW$125</f>
        <v>110905.41871921178</v>
      </c>
      <c r="CY80" s="4">
        <f>'pdf DetailxSch Pos'!CY80*'pdf DetailxSch Pos'!CY$125</f>
        <v>0</v>
      </c>
      <c r="CZ80" s="4">
        <f>'pdf DetailxSch Pos'!CZ80*'pdf DetailxSch Pos'!CZ$125</f>
        <v>0</v>
      </c>
      <c r="DA80" s="4">
        <f>'pdf DetailxSch Pos'!DA80*'pdf DetailxSch Pos'!DA$125</f>
        <v>0</v>
      </c>
      <c r="DB80" s="4">
        <f>'pdf DetailxSch Pos'!DB80*'pdf DetailxSch Pos'!DB$125</f>
        <v>0</v>
      </c>
      <c r="DC80" s="4">
        <f>'pdf DetailxSch Pos'!DC80*'pdf DetailxSch Pos'!DC$125</f>
        <v>0</v>
      </c>
      <c r="DD80" s="4">
        <f>'pdf DetailxSch $$'!DE80</f>
        <v>112066</v>
      </c>
      <c r="DE80" s="4">
        <f t="shared" si="4"/>
        <v>6246794.6806151709</v>
      </c>
      <c r="DF80" s="4">
        <f t="shared" si="5"/>
        <v>6358860.6806151709</v>
      </c>
      <c r="DG80" s="4">
        <f>'pdf DetailxSch $$'!DG80</f>
        <v>6499160</v>
      </c>
      <c r="DH80" s="4">
        <f t="shared" si="6"/>
        <v>140299.31938482914</v>
      </c>
      <c r="DI80" s="44">
        <f t="shared" si="7"/>
        <v>-2.206359384669775E-2</v>
      </c>
    </row>
    <row r="81" spans="1:113" x14ac:dyDescent="0.2">
      <c r="A81" s="7">
        <v>295</v>
      </c>
      <c r="B81" t="s">
        <v>96</v>
      </c>
      <c r="C81" t="s">
        <v>351</v>
      </c>
      <c r="D81">
        <v>6</v>
      </c>
      <c r="E81" s="10">
        <v>324</v>
      </c>
      <c r="F81" s="9">
        <v>0.47799999999999998</v>
      </c>
      <c r="G81">
        <v>155</v>
      </c>
      <c r="H81" s="4">
        <f>'pdf DetailxSch Pos'!H81*'pdf DetailxSch Pos'!H$124</f>
        <v>191050.75104188372</v>
      </c>
      <c r="I81" s="4">
        <f>'pdf DetailxSch Pos'!I81*'pdf DetailxSch Pos'!I$124</f>
        <v>110891.27068881014</v>
      </c>
      <c r="J81" s="4">
        <f>'pdf DetailxSch Pos'!J81*'pdf DetailxSch Pos'!J$124</f>
        <v>122331.79937332397</v>
      </c>
      <c r="K81" s="4">
        <f>'pdf DetailxSch Pos'!K81*'pdf DetailxSch Pos'!K$124</f>
        <v>0</v>
      </c>
      <c r="L81" s="4">
        <f>'pdf DetailxSch Pos'!L81*'pdf DetailxSch Pos'!L$124</f>
        <v>0</v>
      </c>
      <c r="M81" s="4">
        <f>'pdf DetailxSch Pos'!M81*'pdf DetailxSch Pos'!M$124</f>
        <v>89505.059196611037</v>
      </c>
      <c r="N81" s="4">
        <f>'pdf DetailxSch Pos'!N81*'pdf DetailxSch Pos'!N$124</f>
        <v>59866.796146808359</v>
      </c>
      <c r="O81" s="4">
        <f>'pdf DetailxSch Pos'!O81*'pdf DetailxSch Pos'!O$124</f>
        <v>0</v>
      </c>
      <c r="P81" s="4">
        <f>'pdf DetailxSch Pos'!P81*'pdf DetailxSch Pos'!P$124</f>
        <v>0</v>
      </c>
      <c r="Q81" s="4">
        <f>'pdf DetailxSch Pos'!Q81*'pdf DetailxSch Pos'!Q$124</f>
        <v>0</v>
      </c>
      <c r="R81" s="4">
        <f>'pdf DetailxSch Pos'!R81*'pdf DetailxSch Pos'!R$124</f>
        <v>0</v>
      </c>
      <c r="S81" s="4">
        <f>'pdf DetailxSch Pos'!S81*'pdf DetailxSch Pos'!S$124</f>
        <v>77625.750694703253</v>
      </c>
      <c r="T81" s="4">
        <f>'pdf DetailxSch Pos'!T81*'pdf DetailxSch Pos'!T$124</f>
        <v>60676.224767295193</v>
      </c>
      <c r="U81" s="4">
        <f>'pdf DetailxSch Pos'!U81*'pdf DetailxSch Pos'!U$124</f>
        <v>99432.634749854755</v>
      </c>
      <c r="V81" s="4">
        <f>'pdf DetailxSch Pos'!V81*'pdf DetailxSch Pos'!V$124</f>
        <v>110891.27068881014</v>
      </c>
      <c r="W81" s="4">
        <f>'pdf DetailxSch Pos'!W81*'pdf DetailxSch Pos'!W$124</f>
        <v>332673.8120664304</v>
      </c>
      <c r="X81" s="4">
        <f>'pdf DetailxSch Pos'!X81*'pdf DetailxSch Pos'!X$124</f>
        <v>0</v>
      </c>
      <c r="Y81" s="4">
        <f>'pdf DetailxSch Pos'!Y81*'pdf DetailxSch Pos'!Y$124</f>
        <v>332673.8120664304</v>
      </c>
      <c r="Z81" s="4">
        <f>'pdf DetailxSch Pos'!Z81*'pdf DetailxSch Pos'!Z$124</f>
        <v>0</v>
      </c>
      <c r="AA81" s="4">
        <f>'pdf DetailxSch Pos'!AA81*'pdf DetailxSch Pos'!AA$124</f>
        <v>221782.54137762028</v>
      </c>
      <c r="AB81" s="4">
        <f>'pdf DetailxSch Pos'!AB81*'pdf DetailxSch Pos'!AB$124</f>
        <v>167055.78847282359</v>
      </c>
      <c r="AC81" s="4">
        <f>'pdf DetailxSch Pos'!AC81*'pdf DetailxSch Pos'!AC$124</f>
        <v>66822.315389129435</v>
      </c>
      <c r="AD81" s="4">
        <f>'pdf DetailxSch Pos'!AD81*'pdf DetailxSch Pos'!AD$124</f>
        <v>1219803.9775769114</v>
      </c>
      <c r="AE81" s="4">
        <f>'pdf DetailxSch Pos'!AE81*'pdf DetailxSch Pos'!AE$124</f>
        <v>0</v>
      </c>
      <c r="AF81" s="4">
        <f>'pdf DetailxSch Pos'!AF81*'pdf DetailxSch Pos'!AF$124</f>
        <v>110891.27068881014</v>
      </c>
      <c r="AG81" s="4">
        <f>'pdf DetailxSch Pos'!AG81*'pdf DetailxSch Pos'!AG$124</f>
        <v>332673.8120664304</v>
      </c>
      <c r="AH81" s="4">
        <f>'pdf DetailxSch Pos'!AH81*'pdf DetailxSch Pos'!AH$124</f>
        <v>887130.16551048111</v>
      </c>
      <c r="AI81" s="4">
        <f>'pdf DetailxSch Pos'!AI81*'pdf DetailxSch Pos'!AI$124</f>
        <v>167055.78847282359</v>
      </c>
      <c r="AJ81" s="4">
        <f>'pdf DetailxSch Pos'!AJ81*'pdf DetailxSch Pos'!AJ$124</f>
        <v>96655.873025941983</v>
      </c>
      <c r="AK81" s="4">
        <f>'pdf DetailxSch Pos'!AK81*'pdf DetailxSch Pos'!AK$124</f>
        <v>0</v>
      </c>
      <c r="AL81" s="4">
        <f>'pdf DetailxSch Pos'!AL81*'pdf DetailxSch Pos'!AL$124</f>
        <v>0</v>
      </c>
      <c r="AM81" s="4">
        <f>'pdf DetailxSch Pos'!AM81*'pdf DetailxSch Pos'!AM$124</f>
        <v>29940.64308597874</v>
      </c>
      <c r="AN81" s="4">
        <f>'pdf DetailxSch Pos'!AN81*'pdf DetailxSch Pos'!AN$124</f>
        <v>0</v>
      </c>
      <c r="AO81" s="4">
        <f>'pdf DetailxSch Pos'!AO81*'pdf DetailxSch Pos'!AO$124</f>
        <v>0</v>
      </c>
      <c r="AP81" s="4">
        <f>'pdf DetailxSch Pos'!AP81*'pdf DetailxSch Pos'!AP$124</f>
        <v>0</v>
      </c>
      <c r="AQ81" s="4">
        <f>'pdf DetailxSch Pos'!AQ81*'pdf DetailxSch Pos'!AQ$124</f>
        <v>71600</v>
      </c>
      <c r="AR81" s="4">
        <f>'pdf DetailxSch Pos'!AR81*'pdf DetailxSch Pos'!AR$124</f>
        <v>71600</v>
      </c>
      <c r="AS81" s="4">
        <f>'pdf DetailxSch Pos'!AS81*'pdf DetailxSch Pos'!AS$124</f>
        <v>10740</v>
      </c>
      <c r="AT81" s="4">
        <f>'pdf DetailxSch Pos'!AT81*'pdf DetailxSch Pos'!AT$125</f>
        <v>0</v>
      </c>
      <c r="AU81" s="4">
        <f>'pdf DetailxSch Pos'!AU81*'pdf DetailxSch Pos'!AU$125</f>
        <v>0</v>
      </c>
      <c r="AV81" s="4">
        <f>'pdf DetailxSch Pos'!AV81*'pdf DetailxSch Pos'!AV$125</f>
        <v>142438.42364532014</v>
      </c>
      <c r="AW81" s="4">
        <f>'pdf DetailxSch Pos'!AW81*'pdf DetailxSch Pos'!AW$125</f>
        <v>2301.4778325123143</v>
      </c>
      <c r="AX81" s="4">
        <f>'pdf DetailxSch Pos'!AX81*'pdf DetailxSch Pos'!AX$125</f>
        <v>0</v>
      </c>
      <c r="AY81" s="4">
        <f>'pdf DetailxSch Pos'!AY81*'pdf DetailxSch Pos'!AY$124</f>
        <v>0</v>
      </c>
      <c r="AZ81" s="4">
        <f>'pdf DetailxSch Pos'!AZ81*'pdf DetailxSch Pos'!AZ$124</f>
        <v>0</v>
      </c>
      <c r="BA81" s="4">
        <f>'pdf DetailxSch Pos'!BA81*'pdf DetailxSch Pos'!BA$124</f>
        <v>0</v>
      </c>
      <c r="BB81" s="4">
        <f>'pdf DetailxSch Pos'!BB81*'pdf DetailxSch Pos'!BB$124</f>
        <v>0</v>
      </c>
      <c r="BC81" s="4">
        <f>'pdf DetailxSch Pos'!BC81*'pdf DetailxSch Pos'!BC$124</f>
        <v>0</v>
      </c>
      <c r="BD81" s="4">
        <f>'pdf DetailxSch Pos'!BD81*'pdf DetailxSch Pos'!BD$124</f>
        <v>0</v>
      </c>
      <c r="BE81" s="4">
        <f>'pdf DetailxSch Pos'!BE81*'pdf DetailxSch Pos'!BE$124</f>
        <v>0</v>
      </c>
      <c r="BF81" s="4">
        <f>'pdf DetailxSch Pos'!BF81*'pdf DetailxSch Pos'!BF$125</f>
        <v>0</v>
      </c>
      <c r="BG81" s="4">
        <f>'pdf DetailxSch Pos'!BG81*'pdf DetailxSch Pos'!BG$125</f>
        <v>0</v>
      </c>
      <c r="BH81" s="4">
        <f>'pdf DetailxSch Pos'!BH81*'pdf DetailxSch Pos'!BH$125</f>
        <v>0</v>
      </c>
      <c r="BI81" s="4">
        <f>'pdf DetailxSch Pos'!BI81*'pdf DetailxSch Pos'!BI$125</f>
        <v>0</v>
      </c>
      <c r="BJ81" s="4">
        <f>'pdf DetailxSch Pos'!BJ81*'pdf DetailxSch Pos'!BJ$124</f>
        <v>0</v>
      </c>
      <c r="BK81" s="4">
        <f>'pdf DetailxSch Pos'!BK81*'pdf DetailxSch Pos'!BK$124</f>
        <v>0</v>
      </c>
      <c r="BL81" s="4">
        <f>'pdf DetailxSch Pos'!BL81*'pdf DetailxSch Pos'!BL$124</f>
        <v>0</v>
      </c>
      <c r="BM81" s="4">
        <f>'pdf DetailxSch Pos'!BM81*'pdf DetailxSch Pos'!BM$124</f>
        <v>0</v>
      </c>
      <c r="BN81" s="4">
        <f>'pdf DetailxSch Pos'!BN81*'pdf DetailxSch Pos'!BN$124</f>
        <v>0</v>
      </c>
      <c r="BO81" s="4">
        <f>'pdf DetailxSch Pos'!BO81*'pdf DetailxSch Pos'!BO$124</f>
        <v>0</v>
      </c>
      <c r="BP81" s="4">
        <f>'pdf DetailxSch Pos'!BP81*'pdf DetailxSch Pos'!BP$124</f>
        <v>0</v>
      </c>
      <c r="BQ81" s="4">
        <f>'pdf DetailxSch Pos'!BQ81*'pdf DetailxSch Pos'!BQ$124</f>
        <v>0</v>
      </c>
      <c r="BR81" s="4">
        <f>'pdf DetailxSch Pos'!BR81*'pdf DetailxSch Pos'!BR$125</f>
        <v>0</v>
      </c>
      <c r="BS81" s="4">
        <f>'pdf DetailxSch Pos'!BS81*'pdf DetailxSch Pos'!BS$125</f>
        <v>0</v>
      </c>
      <c r="BT81" s="4">
        <f>'pdf DetailxSch Pos'!BT81*'pdf DetailxSch Pos'!BT$125</f>
        <v>55095.566502463036</v>
      </c>
      <c r="BU81" s="4">
        <f>'pdf DetailxSch Pos'!BU81*'pdf DetailxSch Pos'!BU$125</f>
        <v>0</v>
      </c>
      <c r="BV81" s="4">
        <f>'pdf DetailxSch Pos'!BV81*'pdf DetailxSch Pos'!BV$124</f>
        <v>0</v>
      </c>
      <c r="BW81" s="4">
        <f>'pdf DetailxSch Pos'!BW81*'pdf DetailxSch Pos'!BW$125</f>
        <v>0</v>
      </c>
      <c r="BX81" s="4">
        <f>'pdf DetailxSch Pos'!BX81*'pdf DetailxSch Pos'!BX$125</f>
        <v>3054.1871921182255</v>
      </c>
      <c r="BY81" s="4">
        <f>'pdf DetailxSch Pos'!BY81*'pdf DetailxSch Pos'!BY$125</f>
        <v>1835.4679802955659</v>
      </c>
      <c r="BZ81" s="4">
        <f>'pdf DetailxSch Pos'!BZ81*'pdf DetailxSch Pos'!BZ$125</f>
        <v>1596.0591133004921</v>
      </c>
      <c r="CA81" s="4">
        <f>'pdf DetailxSch Pos'!CA81*'pdf DetailxSch Pos'!CA$125</f>
        <v>1596.0591133004921</v>
      </c>
      <c r="CB81" s="4">
        <f>'pdf DetailxSch Pos'!CB81*'pdf DetailxSch Pos'!CB$125</f>
        <v>1835.4679802955659</v>
      </c>
      <c r="CC81" s="4">
        <f>'pdf DetailxSch Pos'!CC81*'pdf DetailxSch Pos'!CC$125</f>
        <v>6384.2364532019683</v>
      </c>
      <c r="CD81" s="4">
        <f>'pdf DetailxSch Pos'!CD81*'pdf DetailxSch Pos'!CD$124</f>
        <v>0</v>
      </c>
      <c r="CE81" s="4">
        <f>'pdf DetailxSch Pos'!CE81*'pdf DetailxSch Pos'!CE$124</f>
        <v>0</v>
      </c>
      <c r="CF81" s="4">
        <f>'pdf DetailxSch Pos'!CF81*'pdf DetailxSch Pos'!CF$125</f>
        <v>0</v>
      </c>
      <c r="CG81" s="4">
        <f>'pdf DetailxSch Pos'!CG81*'pdf DetailxSch Pos'!CG$125</f>
        <v>0</v>
      </c>
      <c r="CH81" s="4">
        <f>'pdf DetailxSch Pos'!CH81*'pdf DetailxSch Pos'!CH$124</f>
        <v>0</v>
      </c>
      <c r="CI81" s="4">
        <f>'pdf DetailxSch Pos'!CI81*'pdf DetailxSch Pos'!CI$124</f>
        <v>0</v>
      </c>
      <c r="CJ81" s="4">
        <f>'pdf DetailxSch Pos'!CJ81*'pdf DetailxSch Pos'!CJ$125</f>
        <v>0</v>
      </c>
      <c r="CK81" s="4">
        <f>'pdf DetailxSch Pos'!CK81*'pdf DetailxSch Pos'!CK$125</f>
        <v>0</v>
      </c>
      <c r="CL81" s="4">
        <f>'pdf DetailxSch Pos'!CL81*'pdf DetailxSch Pos'!CL$125</f>
        <v>31921.182266009841</v>
      </c>
      <c r="CM81" s="4">
        <f>'pdf DetailxSch Pos'!CM81*'pdf DetailxSch Pos'!CM$125</f>
        <v>79694.581280788145</v>
      </c>
      <c r="CN81" s="4">
        <f>'pdf DetailxSch Pos'!CN81*'pdf DetailxSch Pos'!CN$125</f>
        <v>6263.0541871921159</v>
      </c>
      <c r="CO81" s="4">
        <f>'pdf DetailxSch Pos'!CO81*'pdf DetailxSch Pos'!CO$125</f>
        <v>0</v>
      </c>
      <c r="CP81" s="4">
        <f>'pdf DetailxSch Pos'!CP81*'pdf DetailxSch Pos'!CP$125</f>
        <v>0</v>
      </c>
      <c r="CQ81" s="4">
        <f>'pdf DetailxSch Pos'!CQ81*'pdf DetailxSch Pos'!CQ$125</f>
        <v>0</v>
      </c>
      <c r="CR81" s="4">
        <f>'pdf DetailxSch Pos'!CR81*'pdf DetailxSch Pos'!CR$125</f>
        <v>0</v>
      </c>
      <c r="CS81" s="4">
        <f>'pdf DetailxSch Pos'!CS81*'pdf DetailxSch Pos'!CS$124</f>
        <v>0</v>
      </c>
      <c r="CT81" s="4">
        <f>'pdf DetailxSch Pos'!CT81*'pdf DetailxSch Pos'!CT$125</f>
        <v>10418.719211822658</v>
      </c>
      <c r="CU81" s="4">
        <f>'pdf DetailxSch Pos'!CU81*'pdf DetailxSch Pos'!CU$125</f>
        <v>0</v>
      </c>
      <c r="CV81" s="4">
        <f>'pdf DetailxSch Pos'!CV81*'pdf DetailxSch Pos'!CV$125</f>
        <v>0</v>
      </c>
      <c r="CW81" s="4">
        <f>'pdf DetailxSch Pos'!CW81*'pdf DetailxSch Pos'!CW$125</f>
        <v>0</v>
      </c>
      <c r="CY81" s="4">
        <f>'pdf DetailxSch Pos'!CY81*'pdf DetailxSch Pos'!CY$125</f>
        <v>0</v>
      </c>
      <c r="CZ81" s="4">
        <f>'pdf DetailxSch Pos'!CZ81*'pdf DetailxSch Pos'!CZ$125</f>
        <v>0</v>
      </c>
      <c r="DA81" s="4">
        <f>'pdf DetailxSch Pos'!DA81*'pdf DetailxSch Pos'!DA$125</f>
        <v>0</v>
      </c>
      <c r="DB81" s="4">
        <f>'pdf DetailxSch Pos'!DB81*'pdf DetailxSch Pos'!DB$125</f>
        <v>0</v>
      </c>
      <c r="DC81" s="4">
        <f>'pdf DetailxSch Pos'!DC81*'pdf DetailxSch Pos'!DC$125</f>
        <v>0</v>
      </c>
      <c r="DD81" s="4">
        <f>'pdf DetailxSch $$'!DE81</f>
        <v>316</v>
      </c>
      <c r="DE81" s="4">
        <f t="shared" si="4"/>
        <v>5385805.8399065305</v>
      </c>
      <c r="DF81" s="4">
        <f t="shared" si="5"/>
        <v>5386121.8399065305</v>
      </c>
      <c r="DG81" s="4">
        <f>'pdf DetailxSch $$'!DG81</f>
        <v>5519996</v>
      </c>
      <c r="DH81" s="4">
        <f t="shared" si="6"/>
        <v>133874.16009346955</v>
      </c>
      <c r="DI81" s="44">
        <f t="shared" si="7"/>
        <v>-2.4855390218167208E-2</v>
      </c>
    </row>
    <row r="82" spans="1:113" x14ac:dyDescent="0.2">
      <c r="A82" s="7">
        <v>301</v>
      </c>
      <c r="B82" t="s">
        <v>389</v>
      </c>
      <c r="C82" t="s">
        <v>351</v>
      </c>
      <c r="D82">
        <v>6</v>
      </c>
      <c r="E82" s="10">
        <v>219</v>
      </c>
      <c r="F82" s="9">
        <v>8.6999999999999994E-2</v>
      </c>
      <c r="G82">
        <v>19</v>
      </c>
      <c r="H82" s="4">
        <f>'pdf DetailxSch Pos'!H82*'pdf DetailxSch Pos'!H$124</f>
        <v>0</v>
      </c>
      <c r="I82" s="4">
        <f>'pdf DetailxSch Pos'!I82*'pdf DetailxSch Pos'!I$124</f>
        <v>110891.27068881014</v>
      </c>
      <c r="J82" s="4">
        <f>'pdf DetailxSch Pos'!J82*'pdf DetailxSch Pos'!J$124</f>
        <v>152914.74921665495</v>
      </c>
      <c r="K82" s="4">
        <f>'pdf DetailxSch Pos'!K82*'pdf DetailxSch Pos'!K$124</f>
        <v>0</v>
      </c>
      <c r="L82" s="4">
        <f>'pdf DetailxSch Pos'!L82*'pdf DetailxSch Pos'!L$124</f>
        <v>0</v>
      </c>
      <c r="M82" s="4">
        <f>'pdf DetailxSch Pos'!M82*'pdf DetailxSch Pos'!M$124</f>
        <v>44752.529598305518</v>
      </c>
      <c r="N82" s="4">
        <f>'pdf DetailxSch Pos'!N82*'pdf DetailxSch Pos'!N$124</f>
        <v>59866.796146808359</v>
      </c>
      <c r="O82" s="4">
        <f>'pdf DetailxSch Pos'!O82*'pdf DetailxSch Pos'!O$124</f>
        <v>0</v>
      </c>
      <c r="P82" s="4">
        <f>'pdf DetailxSch Pos'!P82*'pdf DetailxSch Pos'!P$124</f>
        <v>0</v>
      </c>
      <c r="Q82" s="4">
        <f>'pdf DetailxSch Pos'!Q82*'pdf DetailxSch Pos'!Q$124</f>
        <v>0</v>
      </c>
      <c r="R82" s="4">
        <f>'pdf DetailxSch Pos'!R82*'pdf DetailxSch Pos'!R$124</f>
        <v>0</v>
      </c>
      <c r="S82" s="4">
        <f>'pdf DetailxSch Pos'!S82*'pdf DetailxSch Pos'!S$124</f>
        <v>77625.750694703253</v>
      </c>
      <c r="T82" s="4">
        <f>'pdf DetailxSch Pos'!T82*'pdf DetailxSch Pos'!T$124</f>
        <v>60676.224767295193</v>
      </c>
      <c r="U82" s="4">
        <f>'pdf DetailxSch Pos'!U82*'pdf DetailxSch Pos'!U$124</f>
        <v>49716.317374927377</v>
      </c>
      <c r="V82" s="4">
        <f>'pdf DetailxSch Pos'!V82*'pdf DetailxSch Pos'!V$124</f>
        <v>55445.635344405069</v>
      </c>
      <c r="W82" s="4">
        <f>'pdf DetailxSch Pos'!W82*'pdf DetailxSch Pos'!W$124</f>
        <v>332673.8120664304</v>
      </c>
      <c r="X82" s="4">
        <f>'pdf DetailxSch Pos'!X82*'pdf DetailxSch Pos'!X$124</f>
        <v>0</v>
      </c>
      <c r="Y82" s="4">
        <f>'pdf DetailxSch Pos'!Y82*'pdf DetailxSch Pos'!Y$124</f>
        <v>443565.08275524055</v>
      </c>
      <c r="Z82" s="4">
        <f>'pdf DetailxSch Pos'!Z82*'pdf DetailxSch Pos'!Z$124</f>
        <v>0</v>
      </c>
      <c r="AA82" s="4">
        <f>'pdf DetailxSch Pos'!AA82*'pdf DetailxSch Pos'!AA$124</f>
        <v>443565.08275524055</v>
      </c>
      <c r="AB82" s="4">
        <f>'pdf DetailxSch Pos'!AB82*'pdf DetailxSch Pos'!AB$124</f>
        <v>267289.26155651774</v>
      </c>
      <c r="AC82" s="4">
        <f>'pdf DetailxSch Pos'!AC82*'pdf DetailxSch Pos'!AC$124</f>
        <v>133644.63077825887</v>
      </c>
      <c r="AD82" s="4">
        <f>'pdf DetailxSch Pos'!AD82*'pdf DetailxSch Pos'!AD$124</f>
        <v>443565.08275524055</v>
      </c>
      <c r="AE82" s="4">
        <f>'pdf DetailxSch Pos'!AE82*'pdf DetailxSch Pos'!AE$124</f>
        <v>0</v>
      </c>
      <c r="AF82" s="4">
        <f>'pdf DetailxSch Pos'!AF82*'pdf DetailxSch Pos'!AF$124</f>
        <v>110891.27068881014</v>
      </c>
      <c r="AG82" s="4">
        <f>'pdf DetailxSch Pos'!AG82*'pdf DetailxSch Pos'!AG$124</f>
        <v>110891.27068881014</v>
      </c>
      <c r="AH82" s="4">
        <f>'pdf DetailxSch Pos'!AH82*'pdf DetailxSch Pos'!AH$124</f>
        <v>110891.27068881014</v>
      </c>
      <c r="AI82" s="4">
        <f>'pdf DetailxSch Pos'!AI82*'pdf DetailxSch Pos'!AI$124</f>
        <v>0</v>
      </c>
      <c r="AJ82" s="4">
        <f>'pdf DetailxSch Pos'!AJ82*'pdf DetailxSch Pos'!AJ$124</f>
        <v>0</v>
      </c>
      <c r="AK82" s="4">
        <f>'pdf DetailxSch Pos'!AK82*'pdf DetailxSch Pos'!AK$124</f>
        <v>0</v>
      </c>
      <c r="AL82" s="4">
        <f>'pdf DetailxSch Pos'!AL82*'pdf DetailxSch Pos'!AL$124</f>
        <v>0</v>
      </c>
      <c r="AM82" s="4">
        <f>'pdf DetailxSch Pos'!AM82*'pdf DetailxSch Pos'!AM$124</f>
        <v>5544.5635344405073</v>
      </c>
      <c r="AN82" s="4">
        <f>'pdf DetailxSch Pos'!AN82*'pdf DetailxSch Pos'!AN$124</f>
        <v>0</v>
      </c>
      <c r="AO82" s="4">
        <f>'pdf DetailxSch Pos'!AO82*'pdf DetailxSch Pos'!AO$124</f>
        <v>0</v>
      </c>
      <c r="AP82" s="4">
        <f>'pdf DetailxSch Pos'!AP82*'pdf DetailxSch Pos'!AP$124</f>
        <v>0</v>
      </c>
      <c r="AQ82" s="4">
        <f>'pdf DetailxSch Pos'!AQ82*'pdf DetailxSch Pos'!AQ$124</f>
        <v>0</v>
      </c>
      <c r="AR82" s="4">
        <f>'pdf DetailxSch Pos'!AR82*'pdf DetailxSch Pos'!AR$124</f>
        <v>0</v>
      </c>
      <c r="AS82" s="4">
        <f>'pdf DetailxSch Pos'!AS82*'pdf DetailxSch Pos'!AS$124</f>
        <v>0</v>
      </c>
      <c r="AT82" s="4">
        <f>'pdf DetailxSch Pos'!AT82*'pdf DetailxSch Pos'!AT$125</f>
        <v>0</v>
      </c>
      <c r="AU82" s="4">
        <f>'pdf DetailxSch Pos'!AU82*'pdf DetailxSch Pos'!AU$125</f>
        <v>0</v>
      </c>
      <c r="AV82" s="4">
        <f>'pdf DetailxSch Pos'!AV82*'pdf DetailxSch Pos'!AV$125</f>
        <v>0</v>
      </c>
      <c r="AW82" s="4">
        <f>'pdf DetailxSch Pos'!AW82*'pdf DetailxSch Pos'!AW$125</f>
        <v>0</v>
      </c>
      <c r="AX82" s="4">
        <f>'pdf DetailxSch Pos'!AX82*'pdf DetailxSch Pos'!AX$125</f>
        <v>5394.0886699507373</v>
      </c>
      <c r="AY82" s="4">
        <f>'pdf DetailxSch Pos'!AY82*'pdf DetailxSch Pos'!AY$124</f>
        <v>0</v>
      </c>
      <c r="AZ82" s="4">
        <f>'pdf DetailxSch Pos'!AZ82*'pdf DetailxSch Pos'!AZ$124</f>
        <v>0</v>
      </c>
      <c r="BA82" s="4">
        <f>'pdf DetailxSch Pos'!BA82*'pdf DetailxSch Pos'!BA$124</f>
        <v>0</v>
      </c>
      <c r="BB82" s="4">
        <f>'pdf DetailxSch Pos'!BB82*'pdf DetailxSch Pos'!BB$124</f>
        <v>0</v>
      </c>
      <c r="BC82" s="4">
        <f>'pdf DetailxSch Pos'!BC82*'pdf DetailxSch Pos'!BC$124</f>
        <v>0</v>
      </c>
      <c r="BD82" s="4">
        <f>'pdf DetailxSch Pos'!BD82*'pdf DetailxSch Pos'!BD$124</f>
        <v>0</v>
      </c>
      <c r="BE82" s="4">
        <f>'pdf DetailxSch Pos'!BE82*'pdf DetailxSch Pos'!BE$124</f>
        <v>0</v>
      </c>
      <c r="BF82" s="4">
        <f>'pdf DetailxSch Pos'!BF82*'pdf DetailxSch Pos'!BF$125</f>
        <v>0</v>
      </c>
      <c r="BG82" s="4">
        <f>'pdf DetailxSch Pos'!BG82*'pdf DetailxSch Pos'!BG$125</f>
        <v>0</v>
      </c>
      <c r="BH82" s="4">
        <f>'pdf DetailxSch Pos'!BH82*'pdf DetailxSch Pos'!BH$125</f>
        <v>0</v>
      </c>
      <c r="BI82" s="4">
        <f>'pdf DetailxSch Pos'!BI82*'pdf DetailxSch Pos'!BI$125</f>
        <v>0</v>
      </c>
      <c r="BJ82" s="4">
        <f>'pdf DetailxSch Pos'!BJ82*'pdf DetailxSch Pos'!BJ$124</f>
        <v>0</v>
      </c>
      <c r="BK82" s="4">
        <f>'pdf DetailxSch Pos'!BK82*'pdf DetailxSch Pos'!BK$124</f>
        <v>0</v>
      </c>
      <c r="BL82" s="4">
        <f>'pdf DetailxSch Pos'!BL82*'pdf DetailxSch Pos'!BL$124</f>
        <v>0</v>
      </c>
      <c r="BM82" s="4">
        <f>'pdf DetailxSch Pos'!BM82*'pdf DetailxSch Pos'!BM$124</f>
        <v>0</v>
      </c>
      <c r="BN82" s="4">
        <f>'pdf DetailxSch Pos'!BN82*'pdf DetailxSch Pos'!BN$124</f>
        <v>0</v>
      </c>
      <c r="BO82" s="4">
        <f>'pdf DetailxSch Pos'!BO82*'pdf DetailxSch Pos'!BO$124</f>
        <v>0</v>
      </c>
      <c r="BP82" s="4">
        <f>'pdf DetailxSch Pos'!BP82*'pdf DetailxSch Pos'!BP$124</f>
        <v>0</v>
      </c>
      <c r="BQ82" s="4">
        <f>'pdf DetailxSch Pos'!BQ82*'pdf DetailxSch Pos'!BQ$124</f>
        <v>0</v>
      </c>
      <c r="BR82" s="4">
        <f>'pdf DetailxSch Pos'!BR82*'pdf DetailxSch Pos'!BR$125</f>
        <v>0</v>
      </c>
      <c r="BS82" s="4">
        <f>'pdf DetailxSch Pos'!BS82*'pdf DetailxSch Pos'!BS$125</f>
        <v>0</v>
      </c>
      <c r="BT82" s="4">
        <f>'pdf DetailxSch Pos'!BT82*'pdf DetailxSch Pos'!BT$125</f>
        <v>55095.566502463036</v>
      </c>
      <c r="BU82" s="4">
        <f>'pdf DetailxSch Pos'!BU82*'pdf DetailxSch Pos'!BU$125</f>
        <v>0</v>
      </c>
      <c r="BV82" s="4">
        <f>'pdf DetailxSch Pos'!BV82*'pdf DetailxSch Pos'!BV$124</f>
        <v>0</v>
      </c>
      <c r="BW82" s="4">
        <f>'pdf DetailxSch Pos'!BW82*'pdf DetailxSch Pos'!BW$125</f>
        <v>0</v>
      </c>
      <c r="BX82" s="4">
        <f>'pdf DetailxSch Pos'!BX82*'pdf DetailxSch Pos'!BX$125</f>
        <v>0</v>
      </c>
      <c r="BY82" s="4">
        <f>'pdf DetailxSch Pos'!BY82*'pdf DetailxSch Pos'!BY$125</f>
        <v>1240.3940886699504</v>
      </c>
      <c r="BZ82" s="4">
        <f>'pdf DetailxSch Pos'!BZ82*'pdf DetailxSch Pos'!BZ$125</f>
        <v>1078.8177339901474</v>
      </c>
      <c r="CA82" s="4">
        <f>'pdf DetailxSch Pos'!CA82*'pdf DetailxSch Pos'!CA$125</f>
        <v>1078.8177339901474</v>
      </c>
      <c r="CB82" s="4">
        <f>'pdf DetailxSch Pos'!CB82*'pdf DetailxSch Pos'!CB$125</f>
        <v>1240.3940886699504</v>
      </c>
      <c r="CC82" s="4">
        <f>'pdf DetailxSch Pos'!CC82*'pdf DetailxSch Pos'!CC$125</f>
        <v>4315.2709359605897</v>
      </c>
      <c r="CD82" s="4">
        <f>'pdf DetailxSch Pos'!CD82*'pdf DetailxSch Pos'!CD$124</f>
        <v>0</v>
      </c>
      <c r="CE82" s="4">
        <f>'pdf DetailxSch Pos'!CE82*'pdf DetailxSch Pos'!CE$124</f>
        <v>0</v>
      </c>
      <c r="CF82" s="4">
        <f>'pdf DetailxSch Pos'!CF82*'pdf DetailxSch Pos'!CF$125</f>
        <v>0</v>
      </c>
      <c r="CG82" s="4">
        <f>'pdf DetailxSch Pos'!CG82*'pdf DetailxSch Pos'!CG$125</f>
        <v>0</v>
      </c>
      <c r="CH82" s="4">
        <f>'pdf DetailxSch Pos'!CH82*'pdf DetailxSch Pos'!CH$124</f>
        <v>0</v>
      </c>
      <c r="CI82" s="4">
        <f>'pdf DetailxSch Pos'!CI82*'pdf DetailxSch Pos'!CI$124</f>
        <v>0</v>
      </c>
      <c r="CJ82" s="4">
        <f>'pdf DetailxSch Pos'!CJ82*'pdf DetailxSch Pos'!CJ$125</f>
        <v>0</v>
      </c>
      <c r="CK82" s="4">
        <f>'pdf DetailxSch Pos'!CK82*'pdf DetailxSch Pos'!CK$125</f>
        <v>0</v>
      </c>
      <c r="CL82" s="4">
        <f>'pdf DetailxSch Pos'!CL82*'pdf DetailxSch Pos'!CL$125</f>
        <v>21576.354679802949</v>
      </c>
      <c r="CM82" s="4">
        <f>'pdf DetailxSch Pos'!CM82*'pdf DetailxSch Pos'!CM$125</f>
        <v>49313.300492610819</v>
      </c>
      <c r="CN82" s="4">
        <f>'pdf DetailxSch Pos'!CN82*'pdf DetailxSch Pos'!CN$125</f>
        <v>4119.2118226600969</v>
      </c>
      <c r="CO82" s="4">
        <f>'pdf DetailxSch Pos'!CO82*'pdf DetailxSch Pos'!CO$125</f>
        <v>0</v>
      </c>
      <c r="CP82" s="4">
        <f>'pdf DetailxSch Pos'!CP82*'pdf DetailxSch Pos'!CP$125</f>
        <v>0</v>
      </c>
      <c r="CQ82" s="4">
        <f>'pdf DetailxSch Pos'!CQ82*'pdf DetailxSch Pos'!CQ$125</f>
        <v>0</v>
      </c>
      <c r="CR82" s="4">
        <f>'pdf DetailxSch Pos'!CR82*'pdf DetailxSch Pos'!CR$125</f>
        <v>0</v>
      </c>
      <c r="CS82" s="4">
        <f>'pdf DetailxSch Pos'!CS82*'pdf DetailxSch Pos'!CS$124</f>
        <v>0</v>
      </c>
      <c r="CT82" s="4">
        <f>'pdf DetailxSch Pos'!CT82*'pdf DetailxSch Pos'!CT$125</f>
        <v>2506.4039408866988</v>
      </c>
      <c r="CU82" s="4">
        <f>'pdf DetailxSch Pos'!CU82*'pdf DetailxSch Pos'!CU$125</f>
        <v>0</v>
      </c>
      <c r="CV82" s="4">
        <f>'pdf DetailxSch Pos'!CV82*'pdf DetailxSch Pos'!CV$125</f>
        <v>0</v>
      </c>
      <c r="CW82" s="4">
        <f>'pdf DetailxSch Pos'!CW82*'pdf DetailxSch Pos'!CW$125</f>
        <v>0</v>
      </c>
      <c r="CY82" s="4">
        <f>'pdf DetailxSch Pos'!CY82*'pdf DetailxSch Pos'!CY$125</f>
        <v>0</v>
      </c>
      <c r="CZ82" s="4">
        <f>'pdf DetailxSch Pos'!CZ82*'pdf DetailxSch Pos'!CZ$125</f>
        <v>0</v>
      </c>
      <c r="DA82" s="4">
        <f>'pdf DetailxSch Pos'!DA82*'pdf DetailxSch Pos'!DA$125</f>
        <v>0</v>
      </c>
      <c r="DB82" s="4">
        <f>'pdf DetailxSch Pos'!DB82*'pdf DetailxSch Pos'!DB$125</f>
        <v>0</v>
      </c>
      <c r="DC82" s="4">
        <f>'pdf DetailxSch Pos'!DC82*'pdf DetailxSch Pos'!DC$125</f>
        <v>0</v>
      </c>
      <c r="DD82" s="4">
        <f>'pdf DetailxSch $$'!DE82</f>
        <v>-507</v>
      </c>
      <c r="DE82" s="4">
        <f t="shared" si="4"/>
        <v>3161369.2227893639</v>
      </c>
      <c r="DF82" s="4">
        <f t="shared" si="5"/>
        <v>3160862.2227893639</v>
      </c>
      <c r="DG82" s="4">
        <f>'pdf DetailxSch $$'!DG82</f>
        <v>3355691.5</v>
      </c>
      <c r="DH82" s="4">
        <f t="shared" si="6"/>
        <v>194829.27721063606</v>
      </c>
      <c r="DI82" s="44">
        <f t="shared" si="7"/>
        <v>-6.1638016300092066E-2</v>
      </c>
    </row>
    <row r="83" spans="1:113" x14ac:dyDescent="0.2">
      <c r="A83" s="7">
        <v>478</v>
      </c>
      <c r="B83" t="s">
        <v>97</v>
      </c>
      <c r="C83" t="s">
        <v>352</v>
      </c>
      <c r="D83">
        <v>5</v>
      </c>
      <c r="E83" s="10">
        <v>306</v>
      </c>
      <c r="F83" s="9">
        <v>0.64400000000000002</v>
      </c>
      <c r="G83">
        <v>197</v>
      </c>
      <c r="H83" s="4">
        <f>'pdf DetailxSch Pos'!H83*'pdf DetailxSch Pos'!H$124</f>
        <v>191050.75104188372</v>
      </c>
      <c r="I83" s="4">
        <f>'pdf DetailxSch Pos'!I83*'pdf DetailxSch Pos'!I$124</f>
        <v>110891.27068881014</v>
      </c>
      <c r="J83" s="4">
        <f>'pdf DetailxSch Pos'!J83*'pdf DetailxSch Pos'!J$124</f>
        <v>152914.74921665495</v>
      </c>
      <c r="K83" s="4">
        <f>'pdf DetailxSch Pos'!K83*'pdf DetailxSch Pos'!K$124</f>
        <v>0</v>
      </c>
      <c r="L83" s="4">
        <f>'pdf DetailxSch Pos'!L83*'pdf DetailxSch Pos'!L$124</f>
        <v>187138.29131332185</v>
      </c>
      <c r="M83" s="4">
        <f>'pdf DetailxSch Pos'!M83*'pdf DetailxSch Pos'!M$124</f>
        <v>89505.059196611037</v>
      </c>
      <c r="N83" s="4">
        <f>'pdf DetailxSch Pos'!N83*'pdf DetailxSch Pos'!N$124</f>
        <v>59866.796146808359</v>
      </c>
      <c r="O83" s="4">
        <f>'pdf DetailxSch Pos'!O83*'pdf DetailxSch Pos'!O$124</f>
        <v>0</v>
      </c>
      <c r="P83" s="4">
        <f>'pdf DetailxSch Pos'!P83*'pdf DetailxSch Pos'!P$124</f>
        <v>49534.351124581444</v>
      </c>
      <c r="Q83" s="4">
        <f>'pdf DetailxSch Pos'!Q83*'pdf DetailxSch Pos'!Q$124</f>
        <v>69924</v>
      </c>
      <c r="R83" s="4">
        <f>'pdf DetailxSch Pos'!R83*'pdf DetailxSch Pos'!R$124</f>
        <v>0</v>
      </c>
      <c r="S83" s="4">
        <f>'pdf DetailxSch Pos'!S83*'pdf DetailxSch Pos'!S$124</f>
        <v>77625.750694703253</v>
      </c>
      <c r="T83" s="4">
        <f>'pdf DetailxSch Pos'!T83*'pdf DetailxSch Pos'!T$124</f>
        <v>60676.224767295193</v>
      </c>
      <c r="U83" s="4">
        <f>'pdf DetailxSch Pos'!U83*'pdf DetailxSch Pos'!U$124</f>
        <v>149148.95212478214</v>
      </c>
      <c r="V83" s="4">
        <f>'pdf DetailxSch Pos'!V83*'pdf DetailxSch Pos'!V$124</f>
        <v>110891.27068881014</v>
      </c>
      <c r="W83" s="4">
        <f>'pdf DetailxSch Pos'!W83*'pdf DetailxSch Pos'!W$124</f>
        <v>0</v>
      </c>
      <c r="X83" s="4">
        <f>'pdf DetailxSch Pos'!X83*'pdf DetailxSch Pos'!X$124</f>
        <v>0</v>
      </c>
      <c r="Y83" s="4">
        <f>'pdf DetailxSch Pos'!Y83*'pdf DetailxSch Pos'!Y$124</f>
        <v>0</v>
      </c>
      <c r="Z83" s="4">
        <f>'pdf DetailxSch Pos'!Z83*'pdf DetailxSch Pos'!Z$124</f>
        <v>0</v>
      </c>
      <c r="AA83" s="4">
        <f>'pdf DetailxSch Pos'!AA83*'pdf DetailxSch Pos'!AA$124</f>
        <v>0</v>
      </c>
      <c r="AB83" s="4">
        <f>'pdf DetailxSch Pos'!AB83*'pdf DetailxSch Pos'!AB$124</f>
        <v>0</v>
      </c>
      <c r="AC83" s="4">
        <f>'pdf DetailxSch Pos'!AC83*'pdf DetailxSch Pos'!AC$124</f>
        <v>0</v>
      </c>
      <c r="AD83" s="4">
        <f>'pdf DetailxSch Pos'!AD83*'pdf DetailxSch Pos'!AD$124</f>
        <v>1413863.7012823292</v>
      </c>
      <c r="AE83" s="4">
        <f>'pdf DetailxSch Pos'!AE83*'pdf DetailxSch Pos'!AE$124</f>
        <v>460198.77335856191</v>
      </c>
      <c r="AF83" s="4">
        <f>'pdf DetailxSch Pos'!AF83*'pdf DetailxSch Pos'!AF$124</f>
        <v>110891.27068881014</v>
      </c>
      <c r="AG83" s="4">
        <f>'pdf DetailxSch Pos'!AG83*'pdf DetailxSch Pos'!AG$124</f>
        <v>110891.27068881014</v>
      </c>
      <c r="AH83" s="4">
        <f>'pdf DetailxSch Pos'!AH83*'pdf DetailxSch Pos'!AH$124</f>
        <v>554456.35344405065</v>
      </c>
      <c r="AI83" s="4">
        <f>'pdf DetailxSch Pos'!AI83*'pdf DetailxSch Pos'!AI$124</f>
        <v>0</v>
      </c>
      <c r="AJ83" s="4">
        <f>'pdf DetailxSch Pos'!AJ83*'pdf DetailxSch Pos'!AJ$124</f>
        <v>0</v>
      </c>
      <c r="AK83" s="4">
        <f>'pdf DetailxSch Pos'!AK83*'pdf DetailxSch Pos'!AK$124</f>
        <v>0</v>
      </c>
      <c r="AL83" s="4">
        <f>'pdf DetailxSch Pos'!AL83*'pdf DetailxSch Pos'!AL$124</f>
        <v>0</v>
      </c>
      <c r="AM83" s="4">
        <f>'pdf DetailxSch Pos'!AM83*'pdf DetailxSch Pos'!AM$124</f>
        <v>0</v>
      </c>
      <c r="AN83" s="4">
        <f>'pdf DetailxSch Pos'!AN83*'pdf DetailxSch Pos'!AN$124</f>
        <v>0</v>
      </c>
      <c r="AO83" s="4">
        <f>'pdf DetailxSch Pos'!AO83*'pdf DetailxSch Pos'!AO$124</f>
        <v>0</v>
      </c>
      <c r="AP83" s="4">
        <f>'pdf DetailxSch Pos'!AP83*'pdf DetailxSch Pos'!AP$124</f>
        <v>0</v>
      </c>
      <c r="AQ83" s="4">
        <f>'pdf DetailxSch Pos'!AQ83*'pdf DetailxSch Pos'!AQ$124</f>
        <v>0</v>
      </c>
      <c r="AR83" s="4">
        <f>'pdf DetailxSch Pos'!AR83*'pdf DetailxSch Pos'!AR$124</f>
        <v>0</v>
      </c>
      <c r="AS83" s="4">
        <f>'pdf DetailxSch Pos'!AS83*'pdf DetailxSch Pos'!AS$124</f>
        <v>0</v>
      </c>
      <c r="AT83" s="4">
        <f>'pdf DetailxSch Pos'!AT83*'pdf DetailxSch Pos'!AT$125</f>
        <v>39408.866995073877</v>
      </c>
      <c r="AU83" s="4">
        <f>'pdf DetailxSch Pos'!AU83*'pdf DetailxSch Pos'!AU$125</f>
        <v>0</v>
      </c>
      <c r="AV83" s="4">
        <f>'pdf DetailxSch Pos'!AV83*'pdf DetailxSch Pos'!AV$125</f>
        <v>134527.09359605907</v>
      </c>
      <c r="AW83" s="4">
        <f>'pdf DetailxSch Pos'!AW83*'pdf DetailxSch Pos'!AW$125</f>
        <v>2173.3990147783243</v>
      </c>
      <c r="AX83" s="4">
        <f>'pdf DetailxSch Pos'!AX83*'pdf DetailxSch Pos'!AX$125</f>
        <v>0</v>
      </c>
      <c r="AY83" s="4">
        <f>'pdf DetailxSch Pos'!AY83*'pdf DetailxSch Pos'!AY$124</f>
        <v>0</v>
      </c>
      <c r="AZ83" s="4">
        <f>'pdf DetailxSch Pos'!AZ83*'pdf DetailxSch Pos'!AZ$124</f>
        <v>0</v>
      </c>
      <c r="BA83" s="4">
        <f>'pdf DetailxSch Pos'!BA83*'pdf DetailxSch Pos'!BA$124</f>
        <v>0</v>
      </c>
      <c r="BB83" s="4">
        <f>'pdf DetailxSch Pos'!BB83*'pdf DetailxSch Pos'!BB$124</f>
        <v>0</v>
      </c>
      <c r="BC83" s="4">
        <f>'pdf DetailxSch Pos'!BC83*'pdf DetailxSch Pos'!BC$124</f>
        <v>0</v>
      </c>
      <c r="BD83" s="4">
        <f>'pdf DetailxSch Pos'!BD83*'pdf DetailxSch Pos'!BD$124</f>
        <v>0</v>
      </c>
      <c r="BE83" s="4">
        <f>'pdf DetailxSch Pos'!BE83*'pdf DetailxSch Pos'!BE$124</f>
        <v>0</v>
      </c>
      <c r="BF83" s="4">
        <f>'pdf DetailxSch Pos'!BF83*'pdf DetailxSch Pos'!BF$125</f>
        <v>0</v>
      </c>
      <c r="BG83" s="4">
        <f>'pdf DetailxSch Pos'!BG83*'pdf DetailxSch Pos'!BG$125</f>
        <v>0</v>
      </c>
      <c r="BH83" s="4">
        <f>'pdf DetailxSch Pos'!BH83*'pdf DetailxSch Pos'!BH$125</f>
        <v>0</v>
      </c>
      <c r="BI83" s="4">
        <f>'pdf DetailxSch Pos'!BI83*'pdf DetailxSch Pos'!BI$125</f>
        <v>24529.064039408859</v>
      </c>
      <c r="BJ83" s="4">
        <f>'pdf DetailxSch Pos'!BJ83*'pdf DetailxSch Pos'!BJ$124</f>
        <v>110891.27068881014</v>
      </c>
      <c r="BK83" s="4">
        <f>'pdf DetailxSch Pos'!BK83*'pdf DetailxSch Pos'!BK$124</f>
        <v>110891.27068881014</v>
      </c>
      <c r="BL83" s="4">
        <f>'pdf DetailxSch Pos'!BL83*'pdf DetailxSch Pos'!BL$124</f>
        <v>140126.11598983698</v>
      </c>
      <c r="BM83" s="4">
        <f>'pdf DetailxSch Pos'!BM83*'pdf DetailxSch Pos'!BM$124</f>
        <v>114084.97559574516</v>
      </c>
      <c r="BN83" s="4">
        <f>'pdf DetailxSch Pos'!BN83*'pdf DetailxSch Pos'!BN$124</f>
        <v>0</v>
      </c>
      <c r="BO83" s="4">
        <f>'pdf DetailxSch Pos'!BO83*'pdf DetailxSch Pos'!BO$124</f>
        <v>0</v>
      </c>
      <c r="BP83" s="4">
        <f>'pdf DetailxSch Pos'!BP83*'pdf DetailxSch Pos'!BP$124</f>
        <v>0</v>
      </c>
      <c r="BQ83" s="4">
        <f>'pdf DetailxSch Pos'!BQ83*'pdf DetailxSch Pos'!BQ$124</f>
        <v>0</v>
      </c>
      <c r="BR83" s="4">
        <f>'pdf DetailxSch Pos'!BR83*'pdf DetailxSch Pos'!BR$125</f>
        <v>0</v>
      </c>
      <c r="BS83" s="4">
        <f>'pdf DetailxSch Pos'!BS83*'pdf DetailxSch Pos'!BS$125</f>
        <v>0</v>
      </c>
      <c r="BT83" s="4">
        <f>'pdf DetailxSch Pos'!BT83*'pdf DetailxSch Pos'!BT$125</f>
        <v>240439.40886699499</v>
      </c>
      <c r="BU83" s="4">
        <f>'pdf DetailxSch Pos'!BU83*'pdf DetailxSch Pos'!BU$125</f>
        <v>0</v>
      </c>
      <c r="BV83" s="4">
        <f>'pdf DetailxSch Pos'!BV83*'pdf DetailxSch Pos'!BV$124</f>
        <v>114084.97559574516</v>
      </c>
      <c r="BW83" s="4">
        <f>'pdf DetailxSch Pos'!BW83*'pdf DetailxSch Pos'!BW$125</f>
        <v>0</v>
      </c>
      <c r="BX83" s="4">
        <f>'pdf DetailxSch Pos'!BX83*'pdf DetailxSch Pos'!BX$125</f>
        <v>3889.6551724137917</v>
      </c>
      <c r="BY83" s="4">
        <f>'pdf DetailxSch Pos'!BY83*'pdf DetailxSch Pos'!BY$125</f>
        <v>8667.9802955665</v>
      </c>
      <c r="BZ83" s="4">
        <f>'pdf DetailxSch Pos'!BZ83*'pdf DetailxSch Pos'!BZ$125</f>
        <v>4522.1674876847273</v>
      </c>
      <c r="CA83" s="4">
        <f>'pdf DetailxSch Pos'!CA83*'pdf DetailxSch Pos'!CA$125</f>
        <v>4522.1674876847273</v>
      </c>
      <c r="CB83" s="4">
        <f>'pdf DetailxSch Pos'!CB83*'pdf DetailxSch Pos'!CB$125</f>
        <v>10400.985221674873</v>
      </c>
      <c r="CC83" s="4">
        <f>'pdf DetailxSch Pos'!CC83*'pdf DetailxSch Pos'!CC$125</f>
        <v>6029.5566502463034</v>
      </c>
      <c r="CD83" s="4">
        <f>'pdf DetailxSch Pos'!CD83*'pdf DetailxSch Pos'!CD$124</f>
        <v>0</v>
      </c>
      <c r="CE83" s="4">
        <f>'pdf DetailxSch Pos'!CE83*'pdf DetailxSch Pos'!CE$124</f>
        <v>0</v>
      </c>
      <c r="CF83" s="4">
        <f>'pdf DetailxSch Pos'!CF83*'pdf DetailxSch Pos'!CF$125</f>
        <v>0</v>
      </c>
      <c r="CG83" s="4">
        <f>'pdf DetailxSch Pos'!CG83*'pdf DetailxSch Pos'!CG$125</f>
        <v>0</v>
      </c>
      <c r="CH83" s="4">
        <f>'pdf DetailxSch Pos'!CH83*'pdf DetailxSch Pos'!CH$124</f>
        <v>0</v>
      </c>
      <c r="CI83" s="4">
        <f>'pdf DetailxSch Pos'!CI83*'pdf DetailxSch Pos'!CI$124</f>
        <v>0</v>
      </c>
      <c r="CJ83" s="4">
        <f>'pdf DetailxSch Pos'!CJ83*'pdf DetailxSch Pos'!CJ$125</f>
        <v>0</v>
      </c>
      <c r="CK83" s="4">
        <f>'pdf DetailxSch Pos'!CK83*'pdf DetailxSch Pos'!CK$125</f>
        <v>0</v>
      </c>
      <c r="CL83" s="4">
        <f>'pdf DetailxSch Pos'!CL83*'pdf DetailxSch Pos'!CL$125</f>
        <v>30147.783251231518</v>
      </c>
      <c r="CM83" s="4">
        <f>'pdf DetailxSch Pos'!CM83*'pdf DetailxSch Pos'!CM$125</f>
        <v>66730.049261083725</v>
      </c>
      <c r="CN83" s="4">
        <f>'pdf DetailxSch Pos'!CN83*'pdf DetailxSch Pos'!CN$125</f>
        <v>8095.5665024630516</v>
      </c>
      <c r="CO83" s="4">
        <f>'pdf DetailxSch Pos'!CO83*'pdf DetailxSch Pos'!CO$125</f>
        <v>0</v>
      </c>
      <c r="CP83" s="4">
        <f>'pdf DetailxSch Pos'!CP83*'pdf DetailxSch Pos'!CP$125</f>
        <v>0</v>
      </c>
      <c r="CQ83" s="4">
        <f>'pdf DetailxSch Pos'!CQ83*'pdf DetailxSch Pos'!CQ$125</f>
        <v>0</v>
      </c>
      <c r="CR83" s="4">
        <f>'pdf DetailxSch Pos'!CR83*'pdf DetailxSch Pos'!CR$125</f>
        <v>0</v>
      </c>
      <c r="CS83" s="4">
        <f>'pdf DetailxSch Pos'!CS83*'pdf DetailxSch Pos'!CS$124</f>
        <v>0</v>
      </c>
      <c r="CT83" s="4">
        <f>'pdf DetailxSch Pos'!CT83*'pdf DetailxSch Pos'!CT$125</f>
        <v>5985.2216748768451</v>
      </c>
      <c r="CU83" s="4">
        <f>'pdf DetailxSch Pos'!CU83*'pdf DetailxSch Pos'!CU$125</f>
        <v>0</v>
      </c>
      <c r="CV83" s="4">
        <f>'pdf DetailxSch Pos'!CV83*'pdf DetailxSch Pos'!CV$125</f>
        <v>49835.467980295551</v>
      </c>
      <c r="CW83" s="4">
        <f>'pdf DetailxSch Pos'!CW83*'pdf DetailxSch Pos'!CW$125</f>
        <v>83743.842364532</v>
      </c>
      <c r="CY83" s="4">
        <f>'pdf DetailxSch Pos'!CY83*'pdf DetailxSch Pos'!CY$125</f>
        <v>0</v>
      </c>
      <c r="CZ83" s="4">
        <f>'pdf DetailxSch Pos'!CZ83*'pdf DetailxSch Pos'!CZ$125</f>
        <v>0</v>
      </c>
      <c r="DA83" s="4">
        <f>'pdf DetailxSch Pos'!DA83*'pdf DetailxSch Pos'!DA$125</f>
        <v>0</v>
      </c>
      <c r="DB83" s="4">
        <f>'pdf DetailxSch Pos'!DB83*'pdf DetailxSch Pos'!DB$125</f>
        <v>0</v>
      </c>
      <c r="DC83" s="4">
        <f>'pdf DetailxSch Pos'!DC83*'pdf DetailxSch Pos'!DC$125</f>
        <v>0</v>
      </c>
      <c r="DD83" s="4">
        <f>'pdf DetailxSch $$'!DE83</f>
        <v>141294</v>
      </c>
      <c r="DE83" s="4">
        <f t="shared" si="4"/>
        <v>5273195.7208878407</v>
      </c>
      <c r="DF83" s="4">
        <f t="shared" si="5"/>
        <v>5414489.7208878407</v>
      </c>
      <c r="DG83" s="4">
        <f>'pdf DetailxSch $$'!DG83</f>
        <v>5512910</v>
      </c>
      <c r="DH83" s="4">
        <f t="shared" si="6"/>
        <v>98420.279112159275</v>
      </c>
      <c r="DI83" s="44">
        <f t="shared" si="7"/>
        <v>-1.8177203058023502E-2</v>
      </c>
    </row>
    <row r="84" spans="1:113" x14ac:dyDescent="0.2">
      <c r="A84" s="7">
        <v>299</v>
      </c>
      <c r="B84" t="s">
        <v>98</v>
      </c>
      <c r="C84" t="s">
        <v>351</v>
      </c>
      <c r="D84">
        <v>7</v>
      </c>
      <c r="E84" s="10">
        <v>239</v>
      </c>
      <c r="F84" s="9">
        <v>0.84099999999999997</v>
      </c>
      <c r="G84">
        <v>201</v>
      </c>
      <c r="H84" s="4">
        <f>'pdf DetailxSch Pos'!H84*'pdf DetailxSch Pos'!H$124</f>
        <v>191050.75104188372</v>
      </c>
      <c r="I84" s="4">
        <f>'pdf DetailxSch Pos'!I84*'pdf DetailxSch Pos'!I$124</f>
        <v>110891.27068881014</v>
      </c>
      <c r="J84" s="4">
        <f>'pdf DetailxSch Pos'!J84*'pdf DetailxSch Pos'!J$124</f>
        <v>0</v>
      </c>
      <c r="K84" s="4">
        <f>'pdf DetailxSch Pos'!K84*'pdf DetailxSch Pos'!K$124</f>
        <v>0</v>
      </c>
      <c r="L84" s="4">
        <f>'pdf DetailxSch Pos'!L84*'pdf DetailxSch Pos'!L$124</f>
        <v>0</v>
      </c>
      <c r="M84" s="4">
        <f>'pdf DetailxSch Pos'!M84*'pdf DetailxSch Pos'!M$124</f>
        <v>44752.529598305518</v>
      </c>
      <c r="N84" s="4">
        <f>'pdf DetailxSch Pos'!N84*'pdf DetailxSch Pos'!N$124</f>
        <v>59866.796146808359</v>
      </c>
      <c r="O84" s="4">
        <f>'pdf DetailxSch Pos'!O84*'pdf DetailxSch Pos'!O$124</f>
        <v>0</v>
      </c>
      <c r="P84" s="4">
        <f>'pdf DetailxSch Pos'!P84*'pdf DetailxSch Pos'!P$124</f>
        <v>0</v>
      </c>
      <c r="Q84" s="4">
        <f>'pdf DetailxSch Pos'!Q84*'pdf DetailxSch Pos'!Q$124</f>
        <v>0</v>
      </c>
      <c r="R84" s="4">
        <f>'pdf DetailxSch Pos'!R84*'pdf DetailxSch Pos'!R$124</f>
        <v>0</v>
      </c>
      <c r="S84" s="4">
        <f>'pdf DetailxSch Pos'!S84*'pdf DetailxSch Pos'!S$124</f>
        <v>77625.750694703253</v>
      </c>
      <c r="T84" s="4">
        <f>'pdf DetailxSch Pos'!T84*'pdf DetailxSch Pos'!T$124</f>
        <v>60676.224767295193</v>
      </c>
      <c r="U84" s="4">
        <f>'pdf DetailxSch Pos'!U84*'pdf DetailxSch Pos'!U$124</f>
        <v>49716.317374927377</v>
      </c>
      <c r="V84" s="4">
        <f>'pdf DetailxSch Pos'!V84*'pdf DetailxSch Pos'!V$124</f>
        <v>55445.635344405069</v>
      </c>
      <c r="W84" s="4">
        <f>'pdf DetailxSch Pos'!W84*'pdf DetailxSch Pos'!W$124</f>
        <v>332673.8120664304</v>
      </c>
      <c r="X84" s="4">
        <f>'pdf DetailxSch Pos'!X84*'pdf DetailxSch Pos'!X$124</f>
        <v>110891.27068881014</v>
      </c>
      <c r="Y84" s="4">
        <f>'pdf DetailxSch Pos'!Y84*'pdf DetailxSch Pos'!Y$124</f>
        <v>0</v>
      </c>
      <c r="Z84" s="4">
        <f>'pdf DetailxSch Pos'!Z84*'pdf DetailxSch Pos'!Z$124</f>
        <v>443565.08275524055</v>
      </c>
      <c r="AA84" s="4">
        <f>'pdf DetailxSch Pos'!AA84*'pdf DetailxSch Pos'!AA$124</f>
        <v>0</v>
      </c>
      <c r="AB84" s="4">
        <f>'pdf DetailxSch Pos'!AB84*'pdf DetailxSch Pos'!AB$124</f>
        <v>133644.63077825887</v>
      </c>
      <c r="AC84" s="4">
        <f>'pdf DetailxSch Pos'!AC84*'pdf DetailxSch Pos'!AC$124</f>
        <v>66822.315389129435</v>
      </c>
      <c r="AD84" s="4">
        <f>'pdf DetailxSch Pos'!AD84*'pdf DetailxSch Pos'!AD$124</f>
        <v>998021.43619929126</v>
      </c>
      <c r="AE84" s="4">
        <f>'pdf DetailxSch Pos'!AE84*'pdf DetailxSch Pos'!AE$124</f>
        <v>0</v>
      </c>
      <c r="AF84" s="4">
        <f>'pdf DetailxSch Pos'!AF84*'pdf DetailxSch Pos'!AF$124</f>
        <v>110891.27068881014</v>
      </c>
      <c r="AG84" s="4">
        <f>'pdf DetailxSch Pos'!AG84*'pdf DetailxSch Pos'!AG$124</f>
        <v>110891.27068881014</v>
      </c>
      <c r="AH84" s="4">
        <f>'pdf DetailxSch Pos'!AH84*'pdf DetailxSch Pos'!AH$124</f>
        <v>665347.6241328608</v>
      </c>
      <c r="AI84" s="4">
        <f>'pdf DetailxSch Pos'!AI84*'pdf DetailxSch Pos'!AI$124</f>
        <v>200466.94616738829</v>
      </c>
      <c r="AJ84" s="4">
        <f>'pdf DetailxSch Pos'!AJ84*'pdf DetailxSch Pos'!AJ$124</f>
        <v>0</v>
      </c>
      <c r="AK84" s="4">
        <f>'pdf DetailxSch Pos'!AK84*'pdf DetailxSch Pos'!AK$124</f>
        <v>0</v>
      </c>
      <c r="AL84" s="4">
        <f>'pdf DetailxSch Pos'!AL84*'pdf DetailxSch Pos'!AL$124</f>
        <v>110891.27068881014</v>
      </c>
      <c r="AM84" s="4">
        <f>'pdf DetailxSch Pos'!AM84*'pdf DetailxSch Pos'!AM$124</f>
        <v>0</v>
      </c>
      <c r="AN84" s="4">
        <f>'pdf DetailxSch Pos'!AN84*'pdf DetailxSch Pos'!AN$124</f>
        <v>0</v>
      </c>
      <c r="AO84" s="4">
        <f>'pdf DetailxSch Pos'!AO84*'pdf DetailxSch Pos'!AO$124</f>
        <v>0</v>
      </c>
      <c r="AP84" s="4">
        <f>'pdf DetailxSch Pos'!AP84*'pdf DetailxSch Pos'!AP$124</f>
        <v>0</v>
      </c>
      <c r="AQ84" s="4">
        <f>'pdf DetailxSch Pos'!AQ84*'pdf DetailxSch Pos'!AQ$124</f>
        <v>50120</v>
      </c>
      <c r="AR84" s="4">
        <f>'pdf DetailxSch Pos'!AR84*'pdf DetailxSch Pos'!AR$124</f>
        <v>50120</v>
      </c>
      <c r="AS84" s="4">
        <f>'pdf DetailxSch Pos'!AS84*'pdf DetailxSch Pos'!AS$124</f>
        <v>10740</v>
      </c>
      <c r="AT84" s="4">
        <f>'pdf DetailxSch Pos'!AT84*'pdf DetailxSch Pos'!AT$125</f>
        <v>0</v>
      </c>
      <c r="AU84" s="4">
        <f>'pdf DetailxSch Pos'!AU84*'pdf DetailxSch Pos'!AU$125</f>
        <v>0</v>
      </c>
      <c r="AV84" s="4">
        <f>'pdf DetailxSch Pos'!AV84*'pdf DetailxSch Pos'!AV$125</f>
        <v>105071.92118226597</v>
      </c>
      <c r="AW84" s="4">
        <f>'pdf DetailxSch Pos'!AW84*'pdf DetailxSch Pos'!AW$125</f>
        <v>1697.5369458128073</v>
      </c>
      <c r="AX84" s="4">
        <f>'pdf DetailxSch Pos'!AX84*'pdf DetailxSch Pos'!AX$125</f>
        <v>0</v>
      </c>
      <c r="AY84" s="4">
        <f>'pdf DetailxSch Pos'!AY84*'pdf DetailxSch Pos'!AY$124</f>
        <v>0</v>
      </c>
      <c r="AZ84" s="4">
        <f>'pdf DetailxSch Pos'!AZ84*'pdf DetailxSch Pos'!AZ$124</f>
        <v>0</v>
      </c>
      <c r="BA84" s="4">
        <f>'pdf DetailxSch Pos'!BA84*'pdf DetailxSch Pos'!BA$124</f>
        <v>0</v>
      </c>
      <c r="BB84" s="4">
        <f>'pdf DetailxSch Pos'!BB84*'pdf DetailxSch Pos'!BB$124</f>
        <v>0</v>
      </c>
      <c r="BC84" s="4">
        <f>'pdf DetailxSch Pos'!BC84*'pdf DetailxSch Pos'!BC$124</f>
        <v>0</v>
      </c>
      <c r="BD84" s="4">
        <f>'pdf DetailxSch Pos'!BD84*'pdf DetailxSch Pos'!BD$124</f>
        <v>0</v>
      </c>
      <c r="BE84" s="4">
        <f>'pdf DetailxSch Pos'!BE84*'pdf DetailxSch Pos'!BE$124</f>
        <v>0</v>
      </c>
      <c r="BF84" s="4">
        <f>'pdf DetailxSch Pos'!BF84*'pdf DetailxSch Pos'!BF$125</f>
        <v>0</v>
      </c>
      <c r="BG84" s="4">
        <f>'pdf DetailxSch Pos'!BG84*'pdf DetailxSch Pos'!BG$125</f>
        <v>0</v>
      </c>
      <c r="BH84" s="4">
        <f>'pdf DetailxSch Pos'!BH84*'pdf DetailxSch Pos'!BH$125</f>
        <v>0</v>
      </c>
      <c r="BI84" s="4">
        <f>'pdf DetailxSch Pos'!BI84*'pdf DetailxSch Pos'!BI$125</f>
        <v>0</v>
      </c>
      <c r="BJ84" s="4">
        <f>'pdf DetailxSch Pos'!BJ84*'pdf DetailxSch Pos'!BJ$124</f>
        <v>0</v>
      </c>
      <c r="BK84" s="4">
        <f>'pdf DetailxSch Pos'!BK84*'pdf DetailxSch Pos'!BK$124</f>
        <v>0</v>
      </c>
      <c r="BL84" s="4">
        <f>'pdf DetailxSch Pos'!BL84*'pdf DetailxSch Pos'!BL$124</f>
        <v>0</v>
      </c>
      <c r="BM84" s="4">
        <f>'pdf DetailxSch Pos'!BM84*'pdf DetailxSch Pos'!BM$124</f>
        <v>0</v>
      </c>
      <c r="BN84" s="4">
        <f>'pdf DetailxSch Pos'!BN84*'pdf DetailxSch Pos'!BN$124</f>
        <v>0</v>
      </c>
      <c r="BO84" s="4">
        <f>'pdf DetailxSch Pos'!BO84*'pdf DetailxSch Pos'!BO$124</f>
        <v>0</v>
      </c>
      <c r="BP84" s="4">
        <f>'pdf DetailxSch Pos'!BP84*'pdf DetailxSch Pos'!BP$124</f>
        <v>0</v>
      </c>
      <c r="BQ84" s="4">
        <f>'pdf DetailxSch Pos'!BQ84*'pdf DetailxSch Pos'!BQ$124</f>
        <v>0</v>
      </c>
      <c r="BR84" s="4">
        <f>'pdf DetailxSch Pos'!BR84*'pdf DetailxSch Pos'!BR$125</f>
        <v>0</v>
      </c>
      <c r="BS84" s="4">
        <f>'pdf DetailxSch Pos'!BS84*'pdf DetailxSch Pos'!BS$125</f>
        <v>0</v>
      </c>
      <c r="BT84" s="4">
        <f>'pdf DetailxSch Pos'!BT84*'pdf DetailxSch Pos'!BT$125</f>
        <v>55095.566502463036</v>
      </c>
      <c r="BU84" s="4">
        <f>'pdf DetailxSch Pos'!BU84*'pdf DetailxSch Pos'!BU$125</f>
        <v>0</v>
      </c>
      <c r="BV84" s="4">
        <f>'pdf DetailxSch Pos'!BV84*'pdf DetailxSch Pos'!BV$124</f>
        <v>0</v>
      </c>
      <c r="BW84" s="4">
        <f>'pdf DetailxSch Pos'!BW84*'pdf DetailxSch Pos'!BW$125</f>
        <v>0</v>
      </c>
      <c r="BX84" s="4">
        <f>'pdf DetailxSch Pos'!BX84*'pdf DetailxSch Pos'!BX$125</f>
        <v>7956.6502463054157</v>
      </c>
      <c r="BY84" s="4">
        <f>'pdf DetailxSch Pos'!BY84*'pdf DetailxSch Pos'!BY$125</f>
        <v>1353.6945812807878</v>
      </c>
      <c r="BZ84" s="4">
        <f>'pdf DetailxSch Pos'!BZ84*'pdf DetailxSch Pos'!BZ$125</f>
        <v>1177.3399014778322</v>
      </c>
      <c r="CA84" s="4">
        <f>'pdf DetailxSch Pos'!CA84*'pdf DetailxSch Pos'!CA$125</f>
        <v>1177.3399014778322</v>
      </c>
      <c r="CB84" s="4">
        <f>'pdf DetailxSch Pos'!CB84*'pdf DetailxSch Pos'!CB$125</f>
        <v>1353.6945812807878</v>
      </c>
      <c r="CC84" s="4">
        <f>'pdf DetailxSch Pos'!CC84*'pdf DetailxSch Pos'!CC$125</f>
        <v>4709.3596059113288</v>
      </c>
      <c r="CD84" s="4">
        <f>'pdf DetailxSch Pos'!CD84*'pdf DetailxSch Pos'!CD$124</f>
        <v>0</v>
      </c>
      <c r="CE84" s="4">
        <f>'pdf DetailxSch Pos'!CE84*'pdf DetailxSch Pos'!CE$124</f>
        <v>0</v>
      </c>
      <c r="CF84" s="4">
        <f>'pdf DetailxSch Pos'!CF84*'pdf DetailxSch Pos'!CF$125</f>
        <v>0</v>
      </c>
      <c r="CG84" s="4">
        <f>'pdf DetailxSch Pos'!CG84*'pdf DetailxSch Pos'!CG$125</f>
        <v>0</v>
      </c>
      <c r="CH84" s="4">
        <f>'pdf DetailxSch Pos'!CH84*'pdf DetailxSch Pos'!CH$124</f>
        <v>0</v>
      </c>
      <c r="CI84" s="4">
        <f>'pdf DetailxSch Pos'!CI84*'pdf DetailxSch Pos'!CI$124</f>
        <v>0</v>
      </c>
      <c r="CJ84" s="4">
        <f>'pdf DetailxSch Pos'!CJ84*'pdf DetailxSch Pos'!CJ$125</f>
        <v>0</v>
      </c>
      <c r="CK84" s="4">
        <f>'pdf DetailxSch Pos'!CK84*'pdf DetailxSch Pos'!CK$125</f>
        <v>0</v>
      </c>
      <c r="CL84" s="4">
        <f>'pdf DetailxSch Pos'!CL84*'pdf DetailxSch Pos'!CL$125</f>
        <v>23546.798029556641</v>
      </c>
      <c r="CM84" s="4">
        <f>'pdf DetailxSch Pos'!CM84*'pdf DetailxSch Pos'!CM$125</f>
        <v>64132.019704433478</v>
      </c>
      <c r="CN84" s="4">
        <f>'pdf DetailxSch Pos'!CN84*'pdf DetailxSch Pos'!CN$125</f>
        <v>4243.3497536945797</v>
      </c>
      <c r="CO84" s="4">
        <f>'pdf DetailxSch Pos'!CO84*'pdf DetailxSch Pos'!CO$125</f>
        <v>0</v>
      </c>
      <c r="CP84" s="4">
        <f>'pdf DetailxSch Pos'!CP84*'pdf DetailxSch Pos'!CP$125</f>
        <v>0</v>
      </c>
      <c r="CQ84" s="4">
        <f>'pdf DetailxSch Pos'!CQ84*'pdf DetailxSch Pos'!CQ$125</f>
        <v>0</v>
      </c>
      <c r="CR84" s="4">
        <f>'pdf DetailxSch Pos'!CR84*'pdf DetailxSch Pos'!CR$125</f>
        <v>0</v>
      </c>
      <c r="CS84" s="4">
        <f>'pdf DetailxSch Pos'!CS84*'pdf DetailxSch Pos'!CS$124</f>
        <v>0</v>
      </c>
      <c r="CT84" s="4">
        <f>'pdf DetailxSch Pos'!CT84*'pdf DetailxSch Pos'!CT$125</f>
        <v>24655.172413793094</v>
      </c>
      <c r="CU84" s="4">
        <f>'pdf DetailxSch Pos'!CU84*'pdf DetailxSch Pos'!CU$125</f>
        <v>0</v>
      </c>
      <c r="CV84" s="4">
        <f>'pdf DetailxSch Pos'!CV84*'pdf DetailxSch Pos'!CV$125</f>
        <v>278957.63546798023</v>
      </c>
      <c r="CW84" s="4">
        <f>'pdf DetailxSch Pos'!CW84*'pdf DetailxSch Pos'!CW$125</f>
        <v>110905.41871921178</v>
      </c>
      <c r="CY84" s="4">
        <f>'pdf DetailxSch Pos'!CY84*'pdf DetailxSch Pos'!CY$125</f>
        <v>0</v>
      </c>
      <c r="CZ84" s="4">
        <f>'pdf DetailxSch Pos'!CZ84*'pdf DetailxSch Pos'!CZ$125</f>
        <v>0</v>
      </c>
      <c r="DA84" s="4">
        <f>'pdf DetailxSch Pos'!DA84*'pdf DetailxSch Pos'!DA$125</f>
        <v>0</v>
      </c>
      <c r="DB84" s="4">
        <f>'pdf DetailxSch Pos'!DB84*'pdf DetailxSch Pos'!DB$125</f>
        <v>0</v>
      </c>
      <c r="DC84" s="4">
        <f>'pdf DetailxSch Pos'!DC84*'pdf DetailxSch Pos'!DC$125</f>
        <v>0</v>
      </c>
      <c r="DD84" s="4">
        <f>'pdf DetailxSch $$'!DE84</f>
        <v>112576</v>
      </c>
      <c r="DE84" s="4">
        <f t="shared" si="4"/>
        <v>4731145.7034379235</v>
      </c>
      <c r="DF84" s="4">
        <f t="shared" si="5"/>
        <v>4843721.7034379235</v>
      </c>
      <c r="DG84" s="4">
        <f>'pdf DetailxSch $$'!DG84</f>
        <v>4957369</v>
      </c>
      <c r="DH84" s="4">
        <f t="shared" si="6"/>
        <v>113647.29656207655</v>
      </c>
      <c r="DI84" s="44">
        <f t="shared" si="7"/>
        <v>-2.3462804744007738E-2</v>
      </c>
    </row>
    <row r="85" spans="1:113" x14ac:dyDescent="0.2">
      <c r="A85" s="7">
        <v>300</v>
      </c>
      <c r="B85" t="s">
        <v>99</v>
      </c>
      <c r="C85" t="s">
        <v>351</v>
      </c>
      <c r="D85">
        <v>4</v>
      </c>
      <c r="E85" s="10">
        <v>514</v>
      </c>
      <c r="F85" s="9">
        <v>0.39300000000000002</v>
      </c>
      <c r="G85">
        <v>202</v>
      </c>
      <c r="H85" s="4">
        <f>'pdf DetailxSch Pos'!H85*'pdf DetailxSch Pos'!H$124</f>
        <v>191050.75104188372</v>
      </c>
      <c r="I85" s="4">
        <f>'pdf DetailxSch Pos'!I85*'pdf DetailxSch Pos'!I$124</f>
        <v>110891.27068881014</v>
      </c>
      <c r="J85" s="4">
        <f>'pdf DetailxSch Pos'!J85*'pdf DetailxSch Pos'!J$124</f>
        <v>198789.17398165143</v>
      </c>
      <c r="K85" s="4">
        <f>'pdf DetailxSch Pos'!K85*'pdf DetailxSch Pos'!K$124</f>
        <v>0</v>
      </c>
      <c r="L85" s="4">
        <f>'pdf DetailxSch Pos'!L85*'pdf DetailxSch Pos'!L$124</f>
        <v>0</v>
      </c>
      <c r="M85" s="4">
        <f>'pdf DetailxSch Pos'!M85*'pdf DetailxSch Pos'!M$124</f>
        <v>89505.059196611037</v>
      </c>
      <c r="N85" s="4">
        <f>'pdf DetailxSch Pos'!N85*'pdf DetailxSch Pos'!N$124</f>
        <v>59866.796146808359</v>
      </c>
      <c r="O85" s="4">
        <f>'pdf DetailxSch Pos'!O85*'pdf DetailxSch Pos'!O$124</f>
        <v>58280.552041789575</v>
      </c>
      <c r="P85" s="4">
        <f>'pdf DetailxSch Pos'!P85*'pdf DetailxSch Pos'!P$124</f>
        <v>0</v>
      </c>
      <c r="Q85" s="4">
        <f>'pdf DetailxSch Pos'!Q85*'pdf DetailxSch Pos'!Q$124</f>
        <v>0</v>
      </c>
      <c r="R85" s="4">
        <f>'pdf DetailxSch Pos'!R85*'pdf DetailxSch Pos'!R$124</f>
        <v>0</v>
      </c>
      <c r="S85" s="4">
        <f>'pdf DetailxSch Pos'!S85*'pdf DetailxSch Pos'!S$124</f>
        <v>77625.750694703253</v>
      </c>
      <c r="T85" s="4">
        <f>'pdf DetailxSch Pos'!T85*'pdf DetailxSch Pos'!T$124</f>
        <v>60676.224767295193</v>
      </c>
      <c r="U85" s="4">
        <f>'pdf DetailxSch Pos'!U85*'pdf DetailxSch Pos'!U$124</f>
        <v>149148.95212478214</v>
      </c>
      <c r="V85" s="4">
        <f>'pdf DetailxSch Pos'!V85*'pdf DetailxSch Pos'!V$124</f>
        <v>110891.27068881014</v>
      </c>
      <c r="W85" s="4">
        <f>'pdf DetailxSch Pos'!W85*'pdf DetailxSch Pos'!W$124</f>
        <v>499010.71809964563</v>
      </c>
      <c r="X85" s="4">
        <f>'pdf DetailxSch Pos'!X85*'pdf DetailxSch Pos'!X$124</f>
        <v>0</v>
      </c>
      <c r="Y85" s="4">
        <f>'pdf DetailxSch Pos'!Y85*'pdf DetailxSch Pos'!Y$124</f>
        <v>0</v>
      </c>
      <c r="Z85" s="4">
        <f>'pdf DetailxSch Pos'!Z85*'pdf DetailxSch Pos'!Z$124</f>
        <v>554456.35344405065</v>
      </c>
      <c r="AA85" s="4">
        <f>'pdf DetailxSch Pos'!AA85*'pdf DetailxSch Pos'!AA$124</f>
        <v>0</v>
      </c>
      <c r="AB85" s="4">
        <f>'pdf DetailxSch Pos'!AB85*'pdf DetailxSch Pos'!AB$124</f>
        <v>167055.78847282359</v>
      </c>
      <c r="AC85" s="4">
        <f>'pdf DetailxSch Pos'!AC85*'pdf DetailxSch Pos'!AC$124</f>
        <v>133644.63077825887</v>
      </c>
      <c r="AD85" s="4">
        <f>'pdf DetailxSch Pos'!AD85*'pdf DetailxSch Pos'!AD$124</f>
        <v>2439607.9551538229</v>
      </c>
      <c r="AE85" s="4">
        <f>'pdf DetailxSch Pos'!AE85*'pdf DetailxSch Pos'!AE$124</f>
        <v>0</v>
      </c>
      <c r="AF85" s="4">
        <f>'pdf DetailxSch Pos'!AF85*'pdf DetailxSch Pos'!AF$124</f>
        <v>110891.27068881014</v>
      </c>
      <c r="AG85" s="4">
        <f>'pdf DetailxSch Pos'!AG85*'pdf DetailxSch Pos'!AG$124</f>
        <v>221782.54137762028</v>
      </c>
      <c r="AH85" s="4">
        <f>'pdf DetailxSch Pos'!AH85*'pdf DetailxSch Pos'!AH$124</f>
        <v>776238.89482167095</v>
      </c>
      <c r="AI85" s="4">
        <f>'pdf DetailxSch Pos'!AI85*'pdf DetailxSch Pos'!AI$124</f>
        <v>66822.315389129435</v>
      </c>
      <c r="AJ85" s="4">
        <f>'pdf DetailxSch Pos'!AJ85*'pdf DetailxSch Pos'!AJ$124</f>
        <v>0</v>
      </c>
      <c r="AK85" s="4">
        <f>'pdf DetailxSch Pos'!AK85*'pdf DetailxSch Pos'!AK$124</f>
        <v>0</v>
      </c>
      <c r="AL85" s="4">
        <f>'pdf DetailxSch Pos'!AL85*'pdf DetailxSch Pos'!AL$124</f>
        <v>1663369.0603321521</v>
      </c>
      <c r="AM85" s="4">
        <f>'pdf DetailxSch Pos'!AM85*'pdf DetailxSch Pos'!AM$124</f>
        <v>0</v>
      </c>
      <c r="AN85" s="4">
        <f>'pdf DetailxSch Pos'!AN85*'pdf DetailxSch Pos'!AN$124</f>
        <v>0</v>
      </c>
      <c r="AO85" s="4">
        <f>'pdf DetailxSch Pos'!AO85*'pdf DetailxSch Pos'!AO$124</f>
        <v>332673.8120664304</v>
      </c>
      <c r="AP85" s="4">
        <f>'pdf DetailxSch Pos'!AP85*'pdf DetailxSch Pos'!AP$124</f>
        <v>0</v>
      </c>
      <c r="AQ85" s="4">
        <f>'pdf DetailxSch Pos'!AQ85*'pdf DetailxSch Pos'!AQ$124</f>
        <v>100240</v>
      </c>
      <c r="AR85" s="4">
        <f>'pdf DetailxSch Pos'!AR85*'pdf DetailxSch Pos'!AR$124</f>
        <v>100240</v>
      </c>
      <c r="AS85" s="4">
        <f>'pdf DetailxSch Pos'!AS85*'pdf DetailxSch Pos'!AS$124</f>
        <v>0</v>
      </c>
      <c r="AT85" s="4">
        <f>'pdf DetailxSch Pos'!AT85*'pdf DetailxSch Pos'!AT$125</f>
        <v>0</v>
      </c>
      <c r="AU85" s="4">
        <f>'pdf DetailxSch Pos'!AU85*'pdf DetailxSch Pos'!AU$125</f>
        <v>0</v>
      </c>
      <c r="AV85" s="4">
        <f>'pdf DetailxSch Pos'!AV85*'pdf DetailxSch Pos'!AV$125</f>
        <v>225968.47290640385</v>
      </c>
      <c r="AW85" s="4">
        <f>'pdf DetailxSch Pos'!AW85*'pdf DetailxSch Pos'!AW$125</f>
        <v>3651.2315270935951</v>
      </c>
      <c r="AX85" s="4">
        <f>'pdf DetailxSch Pos'!AX85*'pdf DetailxSch Pos'!AX$125</f>
        <v>0</v>
      </c>
      <c r="AY85" s="4">
        <f>'pdf DetailxSch Pos'!AY85*'pdf DetailxSch Pos'!AY$124</f>
        <v>0</v>
      </c>
      <c r="AZ85" s="4">
        <f>'pdf DetailxSch Pos'!AZ85*'pdf DetailxSch Pos'!AZ$124</f>
        <v>0</v>
      </c>
      <c r="BA85" s="4">
        <f>'pdf DetailxSch Pos'!BA85*'pdf DetailxSch Pos'!BA$124</f>
        <v>0</v>
      </c>
      <c r="BB85" s="4">
        <f>'pdf DetailxSch Pos'!BB85*'pdf DetailxSch Pos'!BB$124</f>
        <v>0</v>
      </c>
      <c r="BC85" s="4">
        <f>'pdf DetailxSch Pos'!BC85*'pdf DetailxSch Pos'!BC$124</f>
        <v>0</v>
      </c>
      <c r="BD85" s="4">
        <f>'pdf DetailxSch Pos'!BD85*'pdf DetailxSch Pos'!BD$124</f>
        <v>0</v>
      </c>
      <c r="BE85" s="4">
        <f>'pdf DetailxSch Pos'!BE85*'pdf DetailxSch Pos'!BE$124</f>
        <v>0</v>
      </c>
      <c r="BF85" s="4">
        <f>'pdf DetailxSch Pos'!BF85*'pdf DetailxSch Pos'!BF$125</f>
        <v>0</v>
      </c>
      <c r="BG85" s="4">
        <f>'pdf DetailxSch Pos'!BG85*'pdf DetailxSch Pos'!BG$125</f>
        <v>0</v>
      </c>
      <c r="BH85" s="4">
        <f>'pdf DetailxSch Pos'!BH85*'pdf DetailxSch Pos'!BH$125</f>
        <v>0</v>
      </c>
      <c r="BI85" s="4">
        <f>'pdf DetailxSch Pos'!BI85*'pdf DetailxSch Pos'!BI$125</f>
        <v>0</v>
      </c>
      <c r="BJ85" s="4">
        <f>'pdf DetailxSch Pos'!BJ85*'pdf DetailxSch Pos'!BJ$124</f>
        <v>0</v>
      </c>
      <c r="BK85" s="4">
        <f>'pdf DetailxSch Pos'!BK85*'pdf DetailxSch Pos'!BK$124</f>
        <v>0</v>
      </c>
      <c r="BL85" s="4">
        <f>'pdf DetailxSch Pos'!BL85*'pdf DetailxSch Pos'!BL$124</f>
        <v>0</v>
      </c>
      <c r="BM85" s="4">
        <f>'pdf DetailxSch Pos'!BM85*'pdf DetailxSch Pos'!BM$124</f>
        <v>0</v>
      </c>
      <c r="BN85" s="4">
        <f>'pdf DetailxSch Pos'!BN85*'pdf DetailxSch Pos'!BN$124</f>
        <v>0</v>
      </c>
      <c r="BO85" s="4">
        <f>'pdf DetailxSch Pos'!BO85*'pdf DetailxSch Pos'!BO$124</f>
        <v>0</v>
      </c>
      <c r="BP85" s="4">
        <f>'pdf DetailxSch Pos'!BP85*'pdf DetailxSch Pos'!BP$124</f>
        <v>0</v>
      </c>
      <c r="BQ85" s="4">
        <f>'pdf DetailxSch Pos'!BQ85*'pdf DetailxSch Pos'!BQ$124</f>
        <v>0</v>
      </c>
      <c r="BR85" s="4">
        <f>'pdf DetailxSch Pos'!BR85*'pdf DetailxSch Pos'!BR$125</f>
        <v>0</v>
      </c>
      <c r="BS85" s="4">
        <f>'pdf DetailxSch Pos'!BS85*'pdf DetailxSch Pos'!BS$125</f>
        <v>0</v>
      </c>
      <c r="BT85" s="4">
        <f>'pdf DetailxSch Pos'!BT85*'pdf DetailxSch Pos'!BT$125</f>
        <v>110191.13300492607</v>
      </c>
      <c r="BU85" s="4">
        <f>'pdf DetailxSch Pos'!BU85*'pdf DetailxSch Pos'!BU$125</f>
        <v>0</v>
      </c>
      <c r="BV85" s="4">
        <f>'pdf DetailxSch Pos'!BV85*'pdf DetailxSch Pos'!BV$124</f>
        <v>0</v>
      </c>
      <c r="BW85" s="4">
        <f>'pdf DetailxSch Pos'!BW85*'pdf DetailxSch Pos'!BW$125</f>
        <v>0</v>
      </c>
      <c r="BX85" s="4">
        <f>'pdf DetailxSch Pos'!BX85*'pdf DetailxSch Pos'!BX$125</f>
        <v>3988.1773399014764</v>
      </c>
      <c r="BY85" s="4">
        <f>'pdf DetailxSch Pos'!BY85*'pdf DetailxSch Pos'!BY$125</f>
        <v>2912.3152709359597</v>
      </c>
      <c r="BZ85" s="4">
        <f>'pdf DetailxSch Pos'!BZ85*'pdf DetailxSch Pos'!BZ$125</f>
        <v>2532.0197044334968</v>
      </c>
      <c r="CA85" s="4">
        <f>'pdf DetailxSch Pos'!CA85*'pdf DetailxSch Pos'!CA$125</f>
        <v>2532.0197044334968</v>
      </c>
      <c r="CB85" s="4">
        <f>'pdf DetailxSch Pos'!CB85*'pdf DetailxSch Pos'!CB$125</f>
        <v>2912.3152709359597</v>
      </c>
      <c r="CC85" s="4">
        <f>'pdf DetailxSch Pos'!CC85*'pdf DetailxSch Pos'!CC$125</f>
        <v>10128.078817733987</v>
      </c>
      <c r="CD85" s="4">
        <f>'pdf DetailxSch Pos'!CD85*'pdf DetailxSch Pos'!CD$124</f>
        <v>0</v>
      </c>
      <c r="CE85" s="4">
        <f>'pdf DetailxSch Pos'!CE85*'pdf DetailxSch Pos'!CE$124</f>
        <v>0</v>
      </c>
      <c r="CF85" s="4">
        <f>'pdf DetailxSch Pos'!CF85*'pdf DetailxSch Pos'!CF$125</f>
        <v>0</v>
      </c>
      <c r="CG85" s="4">
        <f>'pdf DetailxSch Pos'!CG85*'pdf DetailxSch Pos'!CG$125</f>
        <v>0</v>
      </c>
      <c r="CH85" s="4">
        <f>'pdf DetailxSch Pos'!CH85*'pdf DetailxSch Pos'!CH$124</f>
        <v>0</v>
      </c>
      <c r="CI85" s="4">
        <f>'pdf DetailxSch Pos'!CI85*'pdf DetailxSch Pos'!CI$124</f>
        <v>0</v>
      </c>
      <c r="CJ85" s="4">
        <f>'pdf DetailxSch Pos'!CJ85*'pdf DetailxSch Pos'!CJ$125</f>
        <v>0</v>
      </c>
      <c r="CK85" s="4">
        <f>'pdf DetailxSch Pos'!CK85*'pdf DetailxSch Pos'!CK$125</f>
        <v>0</v>
      </c>
      <c r="CL85" s="4">
        <f>'pdf DetailxSch Pos'!CL85*'pdf DetailxSch Pos'!CL$125</f>
        <v>50640.394088669935</v>
      </c>
      <c r="CM85" s="4">
        <f>'pdf DetailxSch Pos'!CM85*'pdf DetailxSch Pos'!CM$125</f>
        <v>130844.33497536942</v>
      </c>
      <c r="CN85" s="4">
        <f>'pdf DetailxSch Pos'!CN85*'pdf DetailxSch Pos'!CN$125</f>
        <v>4450.2463054187174</v>
      </c>
      <c r="CO85" s="4">
        <f>'pdf DetailxSch Pos'!CO85*'pdf DetailxSch Pos'!CO$125</f>
        <v>0</v>
      </c>
      <c r="CP85" s="4">
        <f>'pdf DetailxSch Pos'!CP85*'pdf DetailxSch Pos'!CP$125</f>
        <v>0</v>
      </c>
      <c r="CQ85" s="4">
        <f>'pdf DetailxSch Pos'!CQ85*'pdf DetailxSch Pos'!CQ$125</f>
        <v>0</v>
      </c>
      <c r="CR85" s="4">
        <f>'pdf DetailxSch Pos'!CR85*'pdf DetailxSch Pos'!CR$125</f>
        <v>0</v>
      </c>
      <c r="CS85" s="4">
        <f>'pdf DetailxSch Pos'!CS85*'pdf DetailxSch Pos'!CS$124</f>
        <v>0</v>
      </c>
      <c r="CT85" s="4">
        <f>'pdf DetailxSch Pos'!CT85*'pdf DetailxSch Pos'!CT$125</f>
        <v>27093.596059113293</v>
      </c>
      <c r="CU85" s="4">
        <f>'pdf DetailxSch Pos'!CU85*'pdf DetailxSch Pos'!CU$125</f>
        <v>0</v>
      </c>
      <c r="CV85" s="4">
        <f>'pdf DetailxSch Pos'!CV85*'pdf DetailxSch Pos'!CV$125</f>
        <v>0</v>
      </c>
      <c r="CW85" s="4">
        <f>'pdf DetailxSch Pos'!CW85*'pdf DetailxSch Pos'!CW$125</f>
        <v>0</v>
      </c>
      <c r="CY85" s="4">
        <f>'pdf DetailxSch Pos'!CY85*'pdf DetailxSch Pos'!CY$125</f>
        <v>0</v>
      </c>
      <c r="CZ85" s="4">
        <f>'pdf DetailxSch Pos'!CZ85*'pdf DetailxSch Pos'!CZ$125</f>
        <v>0</v>
      </c>
      <c r="DA85" s="4">
        <f>'pdf DetailxSch Pos'!DA85*'pdf DetailxSch Pos'!DA$125</f>
        <v>0</v>
      </c>
      <c r="DB85" s="4">
        <f>'pdf DetailxSch Pos'!DB85*'pdf DetailxSch Pos'!DB$125</f>
        <v>0</v>
      </c>
      <c r="DC85" s="4">
        <f>'pdf DetailxSch Pos'!DC85*'pdf DetailxSch Pos'!DC$125</f>
        <v>0</v>
      </c>
      <c r="DD85" s="4">
        <f>'pdf DetailxSch $$'!DE85</f>
        <v>15</v>
      </c>
      <c r="DE85" s="4">
        <f t="shared" si="4"/>
        <v>8850603.476972932</v>
      </c>
      <c r="DF85" s="4">
        <f t="shared" si="5"/>
        <v>8850618.476972932</v>
      </c>
      <c r="DG85" s="4">
        <f>'pdf DetailxSch $$'!DG85</f>
        <v>9025802</v>
      </c>
      <c r="DH85" s="4">
        <f t="shared" si="6"/>
        <v>175183.523027068</v>
      </c>
      <c r="DI85" s="44">
        <f t="shared" si="7"/>
        <v>-1.9793365117121608E-2</v>
      </c>
    </row>
    <row r="86" spans="1:113" x14ac:dyDescent="0.2">
      <c r="A86" s="7">
        <v>316</v>
      </c>
      <c r="B86" t="s">
        <v>100</v>
      </c>
      <c r="C86" t="s">
        <v>351</v>
      </c>
      <c r="D86">
        <v>7</v>
      </c>
      <c r="E86" s="10">
        <v>331</v>
      </c>
      <c r="F86" s="9">
        <v>0.57099999999999995</v>
      </c>
      <c r="G86">
        <v>189</v>
      </c>
      <c r="H86" s="4">
        <f>'pdf DetailxSch Pos'!H86*'pdf DetailxSch Pos'!H$124</f>
        <v>191050.75104188372</v>
      </c>
      <c r="I86" s="4">
        <f>'pdf DetailxSch Pos'!I86*'pdf DetailxSch Pos'!I$124</f>
        <v>110891.27068881014</v>
      </c>
      <c r="J86" s="4">
        <f>'pdf DetailxSch Pos'!J86*'pdf DetailxSch Pos'!J$124</f>
        <v>122331.79937332397</v>
      </c>
      <c r="K86" s="4">
        <f>'pdf DetailxSch Pos'!K86*'pdf DetailxSch Pos'!K$124</f>
        <v>0</v>
      </c>
      <c r="L86" s="4">
        <f>'pdf DetailxSch Pos'!L86*'pdf DetailxSch Pos'!L$124</f>
        <v>0</v>
      </c>
      <c r="M86" s="4">
        <f>'pdf DetailxSch Pos'!M86*'pdf DetailxSch Pos'!M$124</f>
        <v>89505.059196611037</v>
      </c>
      <c r="N86" s="4">
        <f>'pdf DetailxSch Pos'!N86*'pdf DetailxSch Pos'!N$124</f>
        <v>59866.796146808359</v>
      </c>
      <c r="O86" s="4">
        <f>'pdf DetailxSch Pos'!O86*'pdf DetailxSch Pos'!O$124</f>
        <v>0</v>
      </c>
      <c r="P86" s="4">
        <f>'pdf DetailxSch Pos'!P86*'pdf DetailxSch Pos'!P$124</f>
        <v>0</v>
      </c>
      <c r="Q86" s="4">
        <f>'pdf DetailxSch Pos'!Q86*'pdf DetailxSch Pos'!Q$124</f>
        <v>0</v>
      </c>
      <c r="R86" s="4">
        <f>'pdf DetailxSch Pos'!R86*'pdf DetailxSch Pos'!R$124</f>
        <v>0</v>
      </c>
      <c r="S86" s="4">
        <f>'pdf DetailxSch Pos'!S86*'pdf DetailxSch Pos'!S$124</f>
        <v>77625.750694703253</v>
      </c>
      <c r="T86" s="4">
        <f>'pdf DetailxSch Pos'!T86*'pdf DetailxSch Pos'!T$124</f>
        <v>60676.224767295193</v>
      </c>
      <c r="U86" s="4">
        <f>'pdf DetailxSch Pos'!U86*'pdf DetailxSch Pos'!U$124</f>
        <v>99432.634749854755</v>
      </c>
      <c r="V86" s="4">
        <f>'pdf DetailxSch Pos'!V86*'pdf DetailxSch Pos'!V$124</f>
        <v>110891.27068881014</v>
      </c>
      <c r="W86" s="4">
        <f>'pdf DetailxSch Pos'!W86*'pdf DetailxSch Pos'!W$124</f>
        <v>332673.8120664304</v>
      </c>
      <c r="X86" s="4">
        <f>'pdf DetailxSch Pos'!X86*'pdf DetailxSch Pos'!X$124</f>
        <v>0</v>
      </c>
      <c r="Y86" s="4">
        <f>'pdf DetailxSch Pos'!Y86*'pdf DetailxSch Pos'!Y$124</f>
        <v>221782.54137762028</v>
      </c>
      <c r="Z86" s="4">
        <f>'pdf DetailxSch Pos'!Z86*'pdf DetailxSch Pos'!Z$124</f>
        <v>110891.27068881014</v>
      </c>
      <c r="AA86" s="4">
        <f>'pdf DetailxSch Pos'!AA86*'pdf DetailxSch Pos'!AA$124</f>
        <v>221782.54137762028</v>
      </c>
      <c r="AB86" s="4">
        <f>'pdf DetailxSch Pos'!AB86*'pdf DetailxSch Pos'!AB$124</f>
        <v>167055.78847282359</v>
      </c>
      <c r="AC86" s="4">
        <f>'pdf DetailxSch Pos'!AC86*'pdf DetailxSch Pos'!AC$124</f>
        <v>66822.315389129435</v>
      </c>
      <c r="AD86" s="4">
        <f>'pdf DetailxSch Pos'!AD86*'pdf DetailxSch Pos'!AD$124</f>
        <v>1330695.2482657216</v>
      </c>
      <c r="AE86" s="4">
        <f>'pdf DetailxSch Pos'!AE86*'pdf DetailxSch Pos'!AE$124</f>
        <v>0</v>
      </c>
      <c r="AF86" s="4">
        <f>'pdf DetailxSch Pos'!AF86*'pdf DetailxSch Pos'!AF$124</f>
        <v>110891.27068881014</v>
      </c>
      <c r="AG86" s="4">
        <f>'pdf DetailxSch Pos'!AG86*'pdf DetailxSch Pos'!AG$124</f>
        <v>110891.27068881014</v>
      </c>
      <c r="AH86" s="4">
        <f>'pdf DetailxSch Pos'!AH86*'pdf DetailxSch Pos'!AH$124</f>
        <v>554456.35344405065</v>
      </c>
      <c r="AI86" s="4">
        <f>'pdf DetailxSch Pos'!AI86*'pdf DetailxSch Pos'!AI$124</f>
        <v>0</v>
      </c>
      <c r="AJ86" s="4">
        <f>'pdf DetailxSch Pos'!AJ86*'pdf DetailxSch Pos'!AJ$124</f>
        <v>0</v>
      </c>
      <c r="AK86" s="4">
        <f>'pdf DetailxSch Pos'!AK86*'pdf DetailxSch Pos'!AK$124</f>
        <v>0</v>
      </c>
      <c r="AL86" s="4">
        <f>'pdf DetailxSch Pos'!AL86*'pdf DetailxSch Pos'!AL$124</f>
        <v>0</v>
      </c>
      <c r="AM86" s="4">
        <f>'pdf DetailxSch Pos'!AM86*'pdf DetailxSch Pos'!AM$124</f>
        <v>15524.777896433421</v>
      </c>
      <c r="AN86" s="4">
        <f>'pdf DetailxSch Pos'!AN86*'pdf DetailxSch Pos'!AN$124</f>
        <v>0</v>
      </c>
      <c r="AO86" s="4">
        <f>'pdf DetailxSch Pos'!AO86*'pdf DetailxSch Pos'!AO$124</f>
        <v>0</v>
      </c>
      <c r="AP86" s="4">
        <f>'pdf DetailxSch Pos'!AP86*'pdf DetailxSch Pos'!AP$124</f>
        <v>0</v>
      </c>
      <c r="AQ86" s="4">
        <f>'pdf DetailxSch Pos'!AQ86*'pdf DetailxSch Pos'!AQ$124</f>
        <v>35800</v>
      </c>
      <c r="AR86" s="4">
        <f>'pdf DetailxSch Pos'!AR86*'pdf DetailxSch Pos'!AR$124</f>
        <v>35800</v>
      </c>
      <c r="AS86" s="4">
        <f>'pdf DetailxSch Pos'!AS86*'pdf DetailxSch Pos'!AS$124</f>
        <v>10740</v>
      </c>
      <c r="AT86" s="4">
        <f>'pdf DetailxSch Pos'!AT86*'pdf DetailxSch Pos'!AT$125</f>
        <v>0</v>
      </c>
      <c r="AU86" s="4">
        <f>'pdf DetailxSch Pos'!AU86*'pdf DetailxSch Pos'!AU$125</f>
        <v>0</v>
      </c>
      <c r="AV86" s="4">
        <f>'pdf DetailxSch Pos'!AV86*'pdf DetailxSch Pos'!AV$125</f>
        <v>145517.24137931029</v>
      </c>
      <c r="AW86" s="4">
        <f>'pdf DetailxSch Pos'!AW86*'pdf DetailxSch Pos'!AW$125</f>
        <v>2350.7389162561567</v>
      </c>
      <c r="AX86" s="4">
        <f>'pdf DetailxSch Pos'!AX86*'pdf DetailxSch Pos'!AX$125</f>
        <v>0</v>
      </c>
      <c r="AY86" s="4">
        <f>'pdf DetailxSch Pos'!AY86*'pdf DetailxSch Pos'!AY$124</f>
        <v>0</v>
      </c>
      <c r="AZ86" s="4">
        <f>'pdf DetailxSch Pos'!AZ86*'pdf DetailxSch Pos'!AZ$124</f>
        <v>0</v>
      </c>
      <c r="BA86" s="4">
        <f>'pdf DetailxSch Pos'!BA86*'pdf DetailxSch Pos'!BA$124</f>
        <v>0</v>
      </c>
      <c r="BB86" s="4">
        <f>'pdf DetailxSch Pos'!BB86*'pdf DetailxSch Pos'!BB$124</f>
        <v>0</v>
      </c>
      <c r="BC86" s="4">
        <f>'pdf DetailxSch Pos'!BC86*'pdf DetailxSch Pos'!BC$124</f>
        <v>0</v>
      </c>
      <c r="BD86" s="4">
        <f>'pdf DetailxSch Pos'!BD86*'pdf DetailxSch Pos'!BD$124</f>
        <v>0</v>
      </c>
      <c r="BE86" s="4">
        <f>'pdf DetailxSch Pos'!BE86*'pdf DetailxSch Pos'!BE$124</f>
        <v>0</v>
      </c>
      <c r="BF86" s="4">
        <f>'pdf DetailxSch Pos'!BF86*'pdf DetailxSch Pos'!BF$125</f>
        <v>0</v>
      </c>
      <c r="BG86" s="4">
        <f>'pdf DetailxSch Pos'!BG86*'pdf DetailxSch Pos'!BG$125</f>
        <v>0</v>
      </c>
      <c r="BH86" s="4">
        <f>'pdf DetailxSch Pos'!BH86*'pdf DetailxSch Pos'!BH$125</f>
        <v>0</v>
      </c>
      <c r="BI86" s="4">
        <f>'pdf DetailxSch Pos'!BI86*'pdf DetailxSch Pos'!BI$125</f>
        <v>0</v>
      </c>
      <c r="BJ86" s="4">
        <f>'pdf DetailxSch Pos'!BJ86*'pdf DetailxSch Pos'!BJ$124</f>
        <v>0</v>
      </c>
      <c r="BK86" s="4">
        <f>'pdf DetailxSch Pos'!BK86*'pdf DetailxSch Pos'!BK$124</f>
        <v>0</v>
      </c>
      <c r="BL86" s="4">
        <f>'pdf DetailxSch Pos'!BL86*'pdf DetailxSch Pos'!BL$124</f>
        <v>0</v>
      </c>
      <c r="BM86" s="4">
        <f>'pdf DetailxSch Pos'!BM86*'pdf DetailxSch Pos'!BM$124</f>
        <v>0</v>
      </c>
      <c r="BN86" s="4">
        <f>'pdf DetailxSch Pos'!BN86*'pdf DetailxSch Pos'!BN$124</f>
        <v>0</v>
      </c>
      <c r="BO86" s="4">
        <f>'pdf DetailxSch Pos'!BO86*'pdf DetailxSch Pos'!BO$124</f>
        <v>0</v>
      </c>
      <c r="BP86" s="4">
        <f>'pdf DetailxSch Pos'!BP86*'pdf DetailxSch Pos'!BP$124</f>
        <v>0</v>
      </c>
      <c r="BQ86" s="4">
        <f>'pdf DetailxSch Pos'!BQ86*'pdf DetailxSch Pos'!BQ$124</f>
        <v>0</v>
      </c>
      <c r="BR86" s="4">
        <f>'pdf DetailxSch Pos'!BR86*'pdf DetailxSch Pos'!BR$125</f>
        <v>0</v>
      </c>
      <c r="BS86" s="4">
        <f>'pdf DetailxSch Pos'!BS86*'pdf DetailxSch Pos'!BS$125</f>
        <v>0</v>
      </c>
      <c r="BT86" s="4">
        <f>'pdf DetailxSch Pos'!BT86*'pdf DetailxSch Pos'!BT$125</f>
        <v>110191.13300492607</v>
      </c>
      <c r="BU86" s="4">
        <f>'pdf DetailxSch Pos'!BU86*'pdf DetailxSch Pos'!BU$125</f>
        <v>0</v>
      </c>
      <c r="BV86" s="4">
        <f>'pdf DetailxSch Pos'!BV86*'pdf DetailxSch Pos'!BV$124</f>
        <v>0</v>
      </c>
      <c r="BW86" s="4">
        <f>'pdf DetailxSch Pos'!BW86*'pdf DetailxSch Pos'!BW$125</f>
        <v>0</v>
      </c>
      <c r="BX86" s="4">
        <f>'pdf DetailxSch Pos'!BX86*'pdf DetailxSch Pos'!BX$125</f>
        <v>3720.1970443349742</v>
      </c>
      <c r="BY86" s="4">
        <f>'pdf DetailxSch Pos'!BY86*'pdf DetailxSch Pos'!BY$125</f>
        <v>1874.8768472906397</v>
      </c>
      <c r="BZ86" s="4">
        <f>'pdf DetailxSch Pos'!BZ86*'pdf DetailxSch Pos'!BZ$125</f>
        <v>1630.5418719211818</v>
      </c>
      <c r="CA86" s="4">
        <f>'pdf DetailxSch Pos'!CA86*'pdf DetailxSch Pos'!CA$125</f>
        <v>1630.5418719211818</v>
      </c>
      <c r="CB86" s="4">
        <f>'pdf DetailxSch Pos'!CB86*'pdf DetailxSch Pos'!CB$125</f>
        <v>1874.8768472906397</v>
      </c>
      <c r="CC86" s="4">
        <f>'pdf DetailxSch Pos'!CC86*'pdf DetailxSch Pos'!CC$125</f>
        <v>6522.1674876847273</v>
      </c>
      <c r="CD86" s="4">
        <f>'pdf DetailxSch Pos'!CD86*'pdf DetailxSch Pos'!CD$124</f>
        <v>0</v>
      </c>
      <c r="CE86" s="4">
        <f>'pdf DetailxSch Pos'!CE86*'pdf DetailxSch Pos'!CE$124</f>
        <v>0</v>
      </c>
      <c r="CF86" s="4">
        <f>'pdf DetailxSch Pos'!CF86*'pdf DetailxSch Pos'!CF$125</f>
        <v>0</v>
      </c>
      <c r="CG86" s="4">
        <f>'pdf DetailxSch Pos'!CG86*'pdf DetailxSch Pos'!CG$125</f>
        <v>0</v>
      </c>
      <c r="CH86" s="4">
        <f>'pdf DetailxSch Pos'!CH86*'pdf DetailxSch Pos'!CH$124</f>
        <v>0</v>
      </c>
      <c r="CI86" s="4">
        <f>'pdf DetailxSch Pos'!CI86*'pdf DetailxSch Pos'!CI$124</f>
        <v>0</v>
      </c>
      <c r="CJ86" s="4">
        <f>'pdf DetailxSch Pos'!CJ86*'pdf DetailxSch Pos'!CJ$125</f>
        <v>0</v>
      </c>
      <c r="CK86" s="4">
        <f>'pdf DetailxSch Pos'!CK86*'pdf DetailxSch Pos'!CK$125</f>
        <v>0</v>
      </c>
      <c r="CL86" s="4">
        <f>'pdf DetailxSch Pos'!CL86*'pdf DetailxSch Pos'!CL$125</f>
        <v>32610.837438423634</v>
      </c>
      <c r="CM86" s="4">
        <f>'pdf DetailxSch Pos'!CM86*'pdf DetailxSch Pos'!CM$125</f>
        <v>67590.147783251203</v>
      </c>
      <c r="CN86" s="4">
        <f>'pdf DetailxSch Pos'!CN86*'pdf DetailxSch Pos'!CN$125</f>
        <v>5155.6650246305398</v>
      </c>
      <c r="CO86" s="4">
        <f>'pdf DetailxSch Pos'!CO86*'pdf DetailxSch Pos'!CO$125</f>
        <v>0</v>
      </c>
      <c r="CP86" s="4">
        <f>'pdf DetailxSch Pos'!CP86*'pdf DetailxSch Pos'!CP$125</f>
        <v>0</v>
      </c>
      <c r="CQ86" s="4">
        <f>'pdf DetailxSch Pos'!CQ86*'pdf DetailxSch Pos'!CQ$125</f>
        <v>13654.187192118223</v>
      </c>
      <c r="CR86" s="4">
        <f>'pdf DetailxSch Pos'!CR86*'pdf DetailxSch Pos'!CR$125</f>
        <v>0</v>
      </c>
      <c r="CS86" s="4">
        <f>'pdf DetailxSch Pos'!CS86*'pdf DetailxSch Pos'!CS$124</f>
        <v>0</v>
      </c>
      <c r="CT86" s="4">
        <f>'pdf DetailxSch Pos'!CT86*'pdf DetailxSch Pos'!CT$125</f>
        <v>24014.778325123145</v>
      </c>
      <c r="CU86" s="4">
        <f>'pdf DetailxSch Pos'!CU86*'pdf DetailxSch Pos'!CU$125</f>
        <v>0</v>
      </c>
      <c r="CV86" s="4">
        <f>'pdf DetailxSch Pos'!CV86*'pdf DetailxSch Pos'!CV$125</f>
        <v>0</v>
      </c>
      <c r="CW86" s="4">
        <f>'pdf DetailxSch Pos'!CW86*'pdf DetailxSch Pos'!CW$125</f>
        <v>110905.41871921178</v>
      </c>
      <c r="CY86" s="4">
        <f>'pdf DetailxSch Pos'!CY86*'pdf DetailxSch Pos'!CY$125</f>
        <v>0</v>
      </c>
      <c r="CZ86" s="4">
        <f>'pdf DetailxSch Pos'!CZ86*'pdf DetailxSch Pos'!CZ$125</f>
        <v>0</v>
      </c>
      <c r="DA86" s="4">
        <f>'pdf DetailxSch Pos'!DA86*'pdf DetailxSch Pos'!DA$125</f>
        <v>0</v>
      </c>
      <c r="DB86" s="4">
        <f>'pdf DetailxSch Pos'!DB86*'pdf DetailxSch Pos'!DB$125</f>
        <v>0</v>
      </c>
      <c r="DC86" s="4">
        <f>'pdf DetailxSch Pos'!DC86*'pdf DetailxSch Pos'!DC$125</f>
        <v>0</v>
      </c>
      <c r="DD86" s="4">
        <f>'pdf DetailxSch $$'!DE86</f>
        <v>112167</v>
      </c>
      <c r="DE86" s="4">
        <f t="shared" si="4"/>
        <v>4777322.0974580543</v>
      </c>
      <c r="DF86" s="4">
        <f t="shared" si="5"/>
        <v>4889489.0974580543</v>
      </c>
      <c r="DG86" s="4">
        <f>'pdf DetailxSch $$'!DG86</f>
        <v>4989048</v>
      </c>
      <c r="DH86" s="4">
        <f t="shared" si="6"/>
        <v>99558.902541945688</v>
      </c>
      <c r="DI86" s="44">
        <f t="shared" si="7"/>
        <v>-2.0361821155037308E-2</v>
      </c>
    </row>
    <row r="87" spans="1:113" x14ac:dyDescent="0.2">
      <c r="A87" s="7">
        <v>302</v>
      </c>
      <c r="B87" t="s">
        <v>101</v>
      </c>
      <c r="C87" t="s">
        <v>351</v>
      </c>
      <c r="D87">
        <v>4</v>
      </c>
      <c r="E87" s="10">
        <v>473</v>
      </c>
      <c r="F87" s="9">
        <v>0.53900000000000003</v>
      </c>
      <c r="G87">
        <v>255</v>
      </c>
      <c r="H87" s="4">
        <f>'pdf DetailxSch Pos'!H87*'pdf DetailxSch Pos'!H$124</f>
        <v>191050.75104188372</v>
      </c>
      <c r="I87" s="4">
        <f>'pdf DetailxSch Pos'!I87*'pdf DetailxSch Pos'!I$124</f>
        <v>110891.27068881014</v>
      </c>
      <c r="J87" s="4">
        <f>'pdf DetailxSch Pos'!J87*'pdf DetailxSch Pos'!J$124</f>
        <v>183497.69905998593</v>
      </c>
      <c r="K87" s="4">
        <f>'pdf DetailxSch Pos'!K87*'pdf DetailxSch Pos'!K$124</f>
        <v>0</v>
      </c>
      <c r="L87" s="4">
        <f>'pdf DetailxSch Pos'!L87*'pdf DetailxSch Pos'!L$124</f>
        <v>0</v>
      </c>
      <c r="M87" s="4">
        <f>'pdf DetailxSch Pos'!M87*'pdf DetailxSch Pos'!M$124</f>
        <v>89505.059196611037</v>
      </c>
      <c r="N87" s="4">
        <f>'pdf DetailxSch Pos'!N87*'pdf DetailxSch Pos'!N$124</f>
        <v>59866.796146808359</v>
      </c>
      <c r="O87" s="4">
        <f>'pdf DetailxSch Pos'!O87*'pdf DetailxSch Pos'!O$124</f>
        <v>53797.432653959608</v>
      </c>
      <c r="P87" s="4">
        <f>'pdf DetailxSch Pos'!P87*'pdf DetailxSch Pos'!P$124</f>
        <v>0</v>
      </c>
      <c r="Q87" s="4">
        <f>'pdf DetailxSch Pos'!Q87*'pdf DetailxSch Pos'!Q$124</f>
        <v>0</v>
      </c>
      <c r="R87" s="4">
        <f>'pdf DetailxSch Pos'!R87*'pdf DetailxSch Pos'!R$124</f>
        <v>0</v>
      </c>
      <c r="S87" s="4">
        <f>'pdf DetailxSch Pos'!S87*'pdf DetailxSch Pos'!S$124</f>
        <v>77625.750694703253</v>
      </c>
      <c r="T87" s="4">
        <f>'pdf DetailxSch Pos'!T87*'pdf DetailxSch Pos'!T$124</f>
        <v>60676.224767295193</v>
      </c>
      <c r="U87" s="4">
        <f>'pdf DetailxSch Pos'!U87*'pdf DetailxSch Pos'!U$124</f>
        <v>99432.634749854755</v>
      </c>
      <c r="V87" s="4">
        <f>'pdf DetailxSch Pos'!V87*'pdf DetailxSch Pos'!V$124</f>
        <v>110891.27068881014</v>
      </c>
      <c r="W87" s="4">
        <f>'pdf DetailxSch Pos'!W87*'pdf DetailxSch Pos'!W$124</f>
        <v>499010.71809964563</v>
      </c>
      <c r="X87" s="4">
        <f>'pdf DetailxSch Pos'!X87*'pdf DetailxSch Pos'!X$124</f>
        <v>55445.635344405069</v>
      </c>
      <c r="Y87" s="4">
        <f>'pdf DetailxSch Pos'!Y87*'pdf DetailxSch Pos'!Y$124</f>
        <v>332673.8120664304</v>
      </c>
      <c r="Z87" s="4">
        <f>'pdf DetailxSch Pos'!Z87*'pdf DetailxSch Pos'!Z$124</f>
        <v>0</v>
      </c>
      <c r="AA87" s="4">
        <f>'pdf DetailxSch Pos'!AA87*'pdf DetailxSch Pos'!AA$124</f>
        <v>332673.8120664304</v>
      </c>
      <c r="AB87" s="4">
        <f>'pdf DetailxSch Pos'!AB87*'pdf DetailxSch Pos'!AB$124</f>
        <v>200466.94616738829</v>
      </c>
      <c r="AC87" s="4">
        <f>'pdf DetailxSch Pos'!AC87*'pdf DetailxSch Pos'!AC$124</f>
        <v>100233.47308369415</v>
      </c>
      <c r="AD87" s="4">
        <f>'pdf DetailxSch Pos'!AD87*'pdf DetailxSch Pos'!AD$124</f>
        <v>2217825.4137762026</v>
      </c>
      <c r="AE87" s="4">
        <f>'pdf DetailxSch Pos'!AE87*'pdf DetailxSch Pos'!AE$124</f>
        <v>0</v>
      </c>
      <c r="AF87" s="4">
        <f>'pdf DetailxSch Pos'!AF87*'pdf DetailxSch Pos'!AF$124</f>
        <v>110891.27068881014</v>
      </c>
      <c r="AG87" s="4">
        <f>'pdf DetailxSch Pos'!AG87*'pdf DetailxSch Pos'!AG$124</f>
        <v>221782.54137762028</v>
      </c>
      <c r="AH87" s="4">
        <f>'pdf DetailxSch Pos'!AH87*'pdf DetailxSch Pos'!AH$124</f>
        <v>887130.16551048111</v>
      </c>
      <c r="AI87" s="4">
        <f>'pdf DetailxSch Pos'!AI87*'pdf DetailxSch Pos'!AI$124</f>
        <v>200466.94616738829</v>
      </c>
      <c r="AJ87" s="4">
        <f>'pdf DetailxSch Pos'!AJ87*'pdf DetailxSch Pos'!AJ$124</f>
        <v>0</v>
      </c>
      <c r="AK87" s="4">
        <f>'pdf DetailxSch Pos'!AK87*'pdf DetailxSch Pos'!AK$124</f>
        <v>0</v>
      </c>
      <c r="AL87" s="4">
        <f>'pdf DetailxSch Pos'!AL87*'pdf DetailxSch Pos'!AL$124</f>
        <v>1330695.2482657216</v>
      </c>
      <c r="AM87" s="4">
        <f>'pdf DetailxSch Pos'!AM87*'pdf DetailxSch Pos'!AM$124</f>
        <v>0</v>
      </c>
      <c r="AN87" s="4">
        <f>'pdf DetailxSch Pos'!AN87*'pdf DetailxSch Pos'!AN$124</f>
        <v>0</v>
      </c>
      <c r="AO87" s="4">
        <f>'pdf DetailxSch Pos'!AO87*'pdf DetailxSch Pos'!AO$124</f>
        <v>221782.54137762028</v>
      </c>
      <c r="AP87" s="4">
        <f>'pdf DetailxSch Pos'!AP87*'pdf DetailxSch Pos'!AP$124</f>
        <v>0</v>
      </c>
      <c r="AQ87" s="4">
        <f>'pdf DetailxSch Pos'!AQ87*'pdf DetailxSch Pos'!AQ$124</f>
        <v>50120</v>
      </c>
      <c r="AR87" s="4">
        <f>'pdf DetailxSch Pos'!AR87*'pdf DetailxSch Pos'!AR$124</f>
        <v>50120</v>
      </c>
      <c r="AS87" s="4">
        <f>'pdf DetailxSch Pos'!AS87*'pdf DetailxSch Pos'!AS$124</f>
        <v>10740</v>
      </c>
      <c r="AT87" s="4">
        <f>'pdf DetailxSch Pos'!AT87*'pdf DetailxSch Pos'!AT$125</f>
        <v>0</v>
      </c>
      <c r="AU87" s="4">
        <f>'pdf DetailxSch Pos'!AU87*'pdf DetailxSch Pos'!AU$125</f>
        <v>0</v>
      </c>
      <c r="AV87" s="4">
        <f>'pdf DetailxSch Pos'!AV87*'pdf DetailxSch Pos'!AV$125</f>
        <v>146109.35960591128</v>
      </c>
      <c r="AW87" s="4">
        <f>'pdf DetailxSch Pos'!AW87*'pdf DetailxSch Pos'!AW$125</f>
        <v>2360.5911330049253</v>
      </c>
      <c r="AX87" s="4">
        <f>'pdf DetailxSch Pos'!AX87*'pdf DetailxSch Pos'!AX$125</f>
        <v>0</v>
      </c>
      <c r="AY87" s="4">
        <f>'pdf DetailxSch Pos'!AY87*'pdf DetailxSch Pos'!AY$124</f>
        <v>0</v>
      </c>
      <c r="AZ87" s="4">
        <f>'pdf DetailxSch Pos'!AZ87*'pdf DetailxSch Pos'!AZ$124</f>
        <v>0</v>
      </c>
      <c r="BA87" s="4">
        <f>'pdf DetailxSch Pos'!BA87*'pdf DetailxSch Pos'!BA$124</f>
        <v>0</v>
      </c>
      <c r="BB87" s="4">
        <f>'pdf DetailxSch Pos'!BB87*'pdf DetailxSch Pos'!BB$124</f>
        <v>0</v>
      </c>
      <c r="BC87" s="4">
        <f>'pdf DetailxSch Pos'!BC87*'pdf DetailxSch Pos'!BC$124</f>
        <v>0</v>
      </c>
      <c r="BD87" s="4">
        <f>'pdf DetailxSch Pos'!BD87*'pdf DetailxSch Pos'!BD$124</f>
        <v>0</v>
      </c>
      <c r="BE87" s="4">
        <f>'pdf DetailxSch Pos'!BE87*'pdf DetailxSch Pos'!BE$124</f>
        <v>0</v>
      </c>
      <c r="BF87" s="4">
        <f>'pdf DetailxSch Pos'!BF87*'pdf DetailxSch Pos'!BF$125</f>
        <v>0</v>
      </c>
      <c r="BG87" s="4">
        <f>'pdf DetailxSch Pos'!BG87*'pdf DetailxSch Pos'!BG$125</f>
        <v>0</v>
      </c>
      <c r="BH87" s="4">
        <f>'pdf DetailxSch Pos'!BH87*'pdf DetailxSch Pos'!BH$125</f>
        <v>0</v>
      </c>
      <c r="BI87" s="4">
        <f>'pdf DetailxSch Pos'!BI87*'pdf DetailxSch Pos'!BI$125</f>
        <v>0</v>
      </c>
      <c r="BJ87" s="4">
        <f>'pdf DetailxSch Pos'!BJ87*'pdf DetailxSch Pos'!BJ$124</f>
        <v>0</v>
      </c>
      <c r="BK87" s="4">
        <f>'pdf DetailxSch Pos'!BK87*'pdf DetailxSch Pos'!BK$124</f>
        <v>0</v>
      </c>
      <c r="BL87" s="4">
        <f>'pdf DetailxSch Pos'!BL87*'pdf DetailxSch Pos'!BL$124</f>
        <v>0</v>
      </c>
      <c r="BM87" s="4">
        <f>'pdf DetailxSch Pos'!BM87*'pdf DetailxSch Pos'!BM$124</f>
        <v>0</v>
      </c>
      <c r="BN87" s="4">
        <f>'pdf DetailxSch Pos'!BN87*'pdf DetailxSch Pos'!BN$124</f>
        <v>0</v>
      </c>
      <c r="BO87" s="4">
        <f>'pdf DetailxSch Pos'!BO87*'pdf DetailxSch Pos'!BO$124</f>
        <v>0</v>
      </c>
      <c r="BP87" s="4">
        <f>'pdf DetailxSch Pos'!BP87*'pdf DetailxSch Pos'!BP$124</f>
        <v>0</v>
      </c>
      <c r="BQ87" s="4">
        <f>'pdf DetailxSch Pos'!BQ87*'pdf DetailxSch Pos'!BQ$124</f>
        <v>0</v>
      </c>
      <c r="BR87" s="4">
        <f>'pdf DetailxSch Pos'!BR87*'pdf DetailxSch Pos'!BR$125</f>
        <v>0</v>
      </c>
      <c r="BS87" s="4">
        <f>'pdf DetailxSch Pos'!BS87*'pdf DetailxSch Pos'!BS$125</f>
        <v>0</v>
      </c>
      <c r="BT87" s="4">
        <f>'pdf DetailxSch Pos'!BT87*'pdf DetailxSch Pos'!BT$125</f>
        <v>110191.13300492607</v>
      </c>
      <c r="BU87" s="4">
        <f>'pdf DetailxSch Pos'!BU87*'pdf DetailxSch Pos'!BU$125</f>
        <v>0</v>
      </c>
      <c r="BV87" s="4">
        <f>'pdf DetailxSch Pos'!BV87*'pdf DetailxSch Pos'!BV$124</f>
        <v>0</v>
      </c>
      <c r="BW87" s="4">
        <f>'pdf DetailxSch Pos'!BW87*'pdf DetailxSch Pos'!BW$125</f>
        <v>0</v>
      </c>
      <c r="BX87" s="4">
        <f>'pdf DetailxSch Pos'!BX87*'pdf DetailxSch Pos'!BX$125</f>
        <v>5030.5418719211802</v>
      </c>
      <c r="BY87" s="4">
        <f>'pdf DetailxSch Pos'!BY87*'pdf DetailxSch Pos'!BY$125</f>
        <v>2679.8029556650235</v>
      </c>
      <c r="BZ87" s="4">
        <f>'pdf DetailxSch Pos'!BZ87*'pdf DetailxSch Pos'!BZ$125</f>
        <v>2330.0492610837432</v>
      </c>
      <c r="CA87" s="4">
        <f>'pdf DetailxSch Pos'!CA87*'pdf DetailxSch Pos'!CA$125</f>
        <v>2330.0492610837432</v>
      </c>
      <c r="CB87" s="4">
        <f>'pdf DetailxSch Pos'!CB87*'pdf DetailxSch Pos'!CB$125</f>
        <v>2679.8029556650235</v>
      </c>
      <c r="CC87" s="4">
        <f>'pdf DetailxSch Pos'!CC87*'pdf DetailxSch Pos'!CC$125</f>
        <v>9320.1970443349728</v>
      </c>
      <c r="CD87" s="4">
        <f>'pdf DetailxSch Pos'!CD87*'pdf DetailxSch Pos'!CD$124</f>
        <v>0</v>
      </c>
      <c r="CE87" s="4">
        <f>'pdf DetailxSch Pos'!CE87*'pdf DetailxSch Pos'!CE$124</f>
        <v>0</v>
      </c>
      <c r="CF87" s="4">
        <f>'pdf DetailxSch Pos'!CF87*'pdf DetailxSch Pos'!CF$125</f>
        <v>0</v>
      </c>
      <c r="CG87" s="4">
        <f>'pdf DetailxSch Pos'!CG87*'pdf DetailxSch Pos'!CG$125</f>
        <v>0</v>
      </c>
      <c r="CH87" s="4">
        <f>'pdf DetailxSch Pos'!CH87*'pdf DetailxSch Pos'!CH$124</f>
        <v>0</v>
      </c>
      <c r="CI87" s="4">
        <f>'pdf DetailxSch Pos'!CI87*'pdf DetailxSch Pos'!CI$124</f>
        <v>0</v>
      </c>
      <c r="CJ87" s="4">
        <f>'pdf DetailxSch Pos'!CJ87*'pdf DetailxSch Pos'!CJ$125</f>
        <v>0</v>
      </c>
      <c r="CK87" s="4">
        <f>'pdf DetailxSch Pos'!CK87*'pdf DetailxSch Pos'!CK$125</f>
        <v>0</v>
      </c>
      <c r="CL87" s="4">
        <f>'pdf DetailxSch Pos'!CL87*'pdf DetailxSch Pos'!CL$125</f>
        <v>46600.985221674862</v>
      </c>
      <c r="CM87" s="4">
        <f>'pdf DetailxSch Pos'!CM87*'pdf DetailxSch Pos'!CM$125</f>
        <v>125842.36453201967</v>
      </c>
      <c r="CN87" s="4">
        <f>'pdf DetailxSch Pos'!CN87*'pdf DetailxSch Pos'!CN$125</f>
        <v>5062.06896551724</v>
      </c>
      <c r="CO87" s="4">
        <f>'pdf DetailxSch Pos'!CO87*'pdf DetailxSch Pos'!CO$125</f>
        <v>0</v>
      </c>
      <c r="CP87" s="4">
        <f>'pdf DetailxSch Pos'!CP87*'pdf DetailxSch Pos'!CP$125</f>
        <v>0</v>
      </c>
      <c r="CQ87" s="4">
        <f>'pdf DetailxSch Pos'!CQ87*'pdf DetailxSch Pos'!CQ$125</f>
        <v>0</v>
      </c>
      <c r="CR87" s="4">
        <f>'pdf DetailxSch Pos'!CR87*'pdf DetailxSch Pos'!CR$125</f>
        <v>0</v>
      </c>
      <c r="CS87" s="4">
        <f>'pdf DetailxSch Pos'!CS87*'pdf DetailxSch Pos'!CS$124</f>
        <v>0</v>
      </c>
      <c r="CT87" s="4">
        <f>'pdf DetailxSch Pos'!CT87*'pdf DetailxSch Pos'!CT$125</f>
        <v>26551.724137931025</v>
      </c>
      <c r="CU87" s="4">
        <f>'pdf DetailxSch Pos'!CU87*'pdf DetailxSch Pos'!CU$125</f>
        <v>0</v>
      </c>
      <c r="CV87" s="4">
        <f>'pdf DetailxSch Pos'!CV87*'pdf DetailxSch Pos'!CV$125</f>
        <v>0</v>
      </c>
      <c r="CW87" s="4">
        <f>'pdf DetailxSch Pos'!CW87*'pdf DetailxSch Pos'!CW$125</f>
        <v>0</v>
      </c>
      <c r="CY87" s="4">
        <f>'pdf DetailxSch Pos'!CY87*'pdf DetailxSch Pos'!CY$125</f>
        <v>0</v>
      </c>
      <c r="CZ87" s="4">
        <f>'pdf DetailxSch Pos'!CZ87*'pdf DetailxSch Pos'!CZ$125</f>
        <v>0</v>
      </c>
      <c r="DA87" s="4">
        <f>'pdf DetailxSch Pos'!DA87*'pdf DetailxSch Pos'!DA$125</f>
        <v>0</v>
      </c>
      <c r="DB87" s="4">
        <f>'pdf DetailxSch Pos'!DB87*'pdf DetailxSch Pos'!DB$125</f>
        <v>0</v>
      </c>
      <c r="DC87" s="4">
        <f>'pdf DetailxSch Pos'!DC87*'pdf DetailxSch Pos'!DC$125</f>
        <v>0</v>
      </c>
      <c r="DD87" s="4">
        <f>'pdf DetailxSch $$'!DE87</f>
        <v>13</v>
      </c>
      <c r="DE87" s="4">
        <f t="shared" si="4"/>
        <v>8346382.0836312985</v>
      </c>
      <c r="DF87" s="4">
        <f t="shared" si="5"/>
        <v>8346395.0836312985</v>
      </c>
      <c r="DG87" s="4">
        <f>'pdf DetailxSch $$'!DG87</f>
        <v>8533331</v>
      </c>
      <c r="DH87" s="4">
        <f t="shared" si="6"/>
        <v>186935.9163687015</v>
      </c>
      <c r="DI87" s="44">
        <f t="shared" si="7"/>
        <v>-2.2397204361355318E-2</v>
      </c>
    </row>
    <row r="88" spans="1:113" x14ac:dyDescent="0.2">
      <c r="A88" s="7">
        <v>304</v>
      </c>
      <c r="B88" t="s">
        <v>102</v>
      </c>
      <c r="C88" t="s">
        <v>358</v>
      </c>
      <c r="D88">
        <v>7</v>
      </c>
      <c r="E88" s="10">
        <v>132</v>
      </c>
      <c r="F88" s="9">
        <v>0.47</v>
      </c>
      <c r="G88">
        <v>62</v>
      </c>
      <c r="H88" s="4">
        <f>'pdf DetailxSch Pos'!H88*'pdf DetailxSch Pos'!H$124</f>
        <v>191050.75104188372</v>
      </c>
      <c r="I88" s="4">
        <f>'pdf DetailxSch Pos'!I88*'pdf DetailxSch Pos'!I$124</f>
        <v>110891.27068881014</v>
      </c>
      <c r="J88" s="4">
        <f>'pdf DetailxSch Pos'!J88*'pdf DetailxSch Pos'!J$124</f>
        <v>0</v>
      </c>
      <c r="K88" s="4">
        <f>'pdf DetailxSch Pos'!K88*'pdf DetailxSch Pos'!K$124</f>
        <v>0</v>
      </c>
      <c r="L88" s="4">
        <f>'pdf DetailxSch Pos'!L88*'pdf DetailxSch Pos'!L$124</f>
        <v>0</v>
      </c>
      <c r="M88" s="4">
        <f>'pdf DetailxSch Pos'!M88*'pdf DetailxSch Pos'!M$124</f>
        <v>44752.529598305518</v>
      </c>
      <c r="N88" s="4">
        <f>'pdf DetailxSch Pos'!N88*'pdf DetailxSch Pos'!N$124</f>
        <v>59866.796146808359</v>
      </c>
      <c r="O88" s="4">
        <f>'pdf DetailxSch Pos'!O88*'pdf DetailxSch Pos'!O$124</f>
        <v>0</v>
      </c>
      <c r="P88" s="4">
        <f>'pdf DetailxSch Pos'!P88*'pdf DetailxSch Pos'!P$124</f>
        <v>0</v>
      </c>
      <c r="Q88" s="4">
        <f>'pdf DetailxSch Pos'!Q88*'pdf DetailxSch Pos'!Q$124</f>
        <v>0</v>
      </c>
      <c r="R88" s="4">
        <f>'pdf DetailxSch Pos'!R88*'pdf DetailxSch Pos'!R$124</f>
        <v>0</v>
      </c>
      <c r="S88" s="4">
        <f>'pdf DetailxSch Pos'!S88*'pdf DetailxSch Pos'!S$124</f>
        <v>77625.750694703253</v>
      </c>
      <c r="T88" s="4">
        <f>'pdf DetailxSch Pos'!T88*'pdf DetailxSch Pos'!T$124</f>
        <v>60676.224767295193</v>
      </c>
      <c r="U88" s="4">
        <f>'pdf DetailxSch Pos'!U88*'pdf DetailxSch Pos'!U$124</f>
        <v>49716.317374927377</v>
      </c>
      <c r="V88" s="4">
        <f>'pdf DetailxSch Pos'!V88*'pdf DetailxSch Pos'!V$124</f>
        <v>55445.635344405069</v>
      </c>
      <c r="W88" s="4">
        <f>'pdf DetailxSch Pos'!W88*'pdf DetailxSch Pos'!W$124</f>
        <v>332673.8120664304</v>
      </c>
      <c r="X88" s="4">
        <f>'pdf DetailxSch Pos'!X88*'pdf DetailxSch Pos'!X$124</f>
        <v>0</v>
      </c>
      <c r="Y88" s="4">
        <f>'pdf DetailxSch Pos'!Y88*'pdf DetailxSch Pos'!Y$124</f>
        <v>0</v>
      </c>
      <c r="Z88" s="4">
        <f>'pdf DetailxSch Pos'!Z88*'pdf DetailxSch Pos'!Z$124</f>
        <v>0</v>
      </c>
      <c r="AA88" s="4">
        <f>'pdf DetailxSch Pos'!AA88*'pdf DetailxSch Pos'!AA$124</f>
        <v>0</v>
      </c>
      <c r="AB88" s="4">
        <f>'pdf DetailxSch Pos'!AB88*'pdf DetailxSch Pos'!AB$124</f>
        <v>0</v>
      </c>
      <c r="AC88" s="4">
        <f>'pdf DetailxSch Pos'!AC88*'pdf DetailxSch Pos'!AC$124</f>
        <v>0</v>
      </c>
      <c r="AD88" s="4">
        <f>'pdf DetailxSch Pos'!AD88*'pdf DetailxSch Pos'!AD$124</f>
        <v>609901.98878845572</v>
      </c>
      <c r="AE88" s="4">
        <f>'pdf DetailxSch Pos'!AE88*'pdf DetailxSch Pos'!AE$124</f>
        <v>0</v>
      </c>
      <c r="AF88" s="4">
        <f>'pdf DetailxSch Pos'!AF88*'pdf DetailxSch Pos'!AF$124</f>
        <v>110891.27068881014</v>
      </c>
      <c r="AG88" s="4">
        <f>'pdf DetailxSch Pos'!AG88*'pdf DetailxSch Pos'!AG$124</f>
        <v>110891.27068881014</v>
      </c>
      <c r="AH88" s="4">
        <f>'pdf DetailxSch Pos'!AH88*'pdf DetailxSch Pos'!AH$124</f>
        <v>2328716.684465013</v>
      </c>
      <c r="AI88" s="4">
        <f>'pdf DetailxSch Pos'!AI88*'pdf DetailxSch Pos'!AI$124</f>
        <v>768456.6269749885</v>
      </c>
      <c r="AJ88" s="4">
        <f>'pdf DetailxSch Pos'!AJ88*'pdf DetailxSch Pos'!AJ$124</f>
        <v>96655.873025941983</v>
      </c>
      <c r="AK88" s="4">
        <f>'pdf DetailxSch Pos'!AK88*'pdf DetailxSch Pos'!AK$124</f>
        <v>0</v>
      </c>
      <c r="AL88" s="4">
        <f>'pdf DetailxSch Pos'!AL88*'pdf DetailxSch Pos'!AL$124</f>
        <v>110891.27068881014</v>
      </c>
      <c r="AM88" s="4">
        <f>'pdf DetailxSch Pos'!AM88*'pdf DetailxSch Pos'!AM$124</f>
        <v>0</v>
      </c>
      <c r="AN88" s="4">
        <f>'pdf DetailxSch Pos'!AN88*'pdf DetailxSch Pos'!AN$124</f>
        <v>0</v>
      </c>
      <c r="AO88" s="4">
        <f>'pdf DetailxSch Pos'!AO88*'pdf DetailxSch Pos'!AO$124</f>
        <v>0</v>
      </c>
      <c r="AP88" s="4">
        <f>'pdf DetailxSch Pos'!AP88*'pdf DetailxSch Pos'!AP$124</f>
        <v>0</v>
      </c>
      <c r="AQ88" s="4">
        <f>'pdf DetailxSch Pos'!AQ88*'pdf DetailxSch Pos'!AQ$124</f>
        <v>57280</v>
      </c>
      <c r="AR88" s="4">
        <f>'pdf DetailxSch Pos'!AR88*'pdf DetailxSch Pos'!AR$124</f>
        <v>78760</v>
      </c>
      <c r="AS88" s="4">
        <f>'pdf DetailxSch Pos'!AS88*'pdf DetailxSch Pos'!AS$124</f>
        <v>10740</v>
      </c>
      <c r="AT88" s="4">
        <f>'pdf DetailxSch Pos'!AT88*'pdf DetailxSch Pos'!AT$125</f>
        <v>0</v>
      </c>
      <c r="AU88" s="4">
        <f>'pdf DetailxSch Pos'!AU88*'pdf DetailxSch Pos'!AU$125</f>
        <v>0</v>
      </c>
      <c r="AV88" s="4">
        <f>'pdf DetailxSch Pos'!AV88*'pdf DetailxSch Pos'!AV$125</f>
        <v>58031.527093596043</v>
      </c>
      <c r="AW88" s="4">
        <f>'pdf DetailxSch Pos'!AW88*'pdf DetailxSch Pos'!AW$125</f>
        <v>937.93103448275838</v>
      </c>
      <c r="AX88" s="4">
        <f>'pdf DetailxSch Pos'!AX88*'pdf DetailxSch Pos'!AX$125</f>
        <v>0</v>
      </c>
      <c r="AY88" s="4">
        <f>'pdf DetailxSch Pos'!AY88*'pdf DetailxSch Pos'!AY$124</f>
        <v>0</v>
      </c>
      <c r="AZ88" s="4">
        <f>'pdf DetailxSch Pos'!AZ88*'pdf DetailxSch Pos'!AZ$124</f>
        <v>0</v>
      </c>
      <c r="BA88" s="4">
        <f>'pdf DetailxSch Pos'!BA88*'pdf DetailxSch Pos'!BA$124</f>
        <v>0</v>
      </c>
      <c r="BB88" s="4">
        <f>'pdf DetailxSch Pos'!BB88*'pdf DetailxSch Pos'!BB$124</f>
        <v>0</v>
      </c>
      <c r="BC88" s="4">
        <f>'pdf DetailxSch Pos'!BC88*'pdf DetailxSch Pos'!BC$124</f>
        <v>0</v>
      </c>
      <c r="BD88" s="4">
        <f>'pdf DetailxSch Pos'!BD88*'pdf DetailxSch Pos'!BD$124</f>
        <v>0</v>
      </c>
      <c r="BE88" s="4">
        <f>'pdf DetailxSch Pos'!BE88*'pdf DetailxSch Pos'!BE$124</f>
        <v>0</v>
      </c>
      <c r="BF88" s="4">
        <f>'pdf DetailxSch Pos'!BF88*'pdf DetailxSch Pos'!BF$125</f>
        <v>0</v>
      </c>
      <c r="BG88" s="4">
        <f>'pdf DetailxSch Pos'!BG88*'pdf DetailxSch Pos'!BG$125</f>
        <v>0</v>
      </c>
      <c r="BH88" s="4">
        <f>'pdf DetailxSch Pos'!BH88*'pdf DetailxSch Pos'!BH$125</f>
        <v>0</v>
      </c>
      <c r="BI88" s="4">
        <f>'pdf DetailxSch Pos'!BI88*'pdf DetailxSch Pos'!BI$125</f>
        <v>0</v>
      </c>
      <c r="BJ88" s="4">
        <f>'pdf DetailxSch Pos'!BJ88*'pdf DetailxSch Pos'!BJ$124</f>
        <v>0</v>
      </c>
      <c r="BK88" s="4">
        <f>'pdf DetailxSch Pos'!BK88*'pdf DetailxSch Pos'!BK$124</f>
        <v>0</v>
      </c>
      <c r="BL88" s="4">
        <f>'pdf DetailxSch Pos'!BL88*'pdf DetailxSch Pos'!BL$124</f>
        <v>0</v>
      </c>
      <c r="BM88" s="4">
        <f>'pdf DetailxSch Pos'!BM88*'pdf DetailxSch Pos'!BM$124</f>
        <v>0</v>
      </c>
      <c r="BN88" s="4">
        <f>'pdf DetailxSch Pos'!BN88*'pdf DetailxSch Pos'!BN$124</f>
        <v>0</v>
      </c>
      <c r="BO88" s="4">
        <f>'pdf DetailxSch Pos'!BO88*'pdf DetailxSch Pos'!BO$124</f>
        <v>0</v>
      </c>
      <c r="BP88" s="4">
        <f>'pdf DetailxSch Pos'!BP88*'pdf DetailxSch Pos'!BP$124</f>
        <v>221782.54137762028</v>
      </c>
      <c r="BQ88" s="4">
        <f>'pdf DetailxSch Pos'!BQ88*'pdf DetailxSch Pos'!BQ$124</f>
        <v>0</v>
      </c>
      <c r="BR88" s="4">
        <f>'pdf DetailxSch Pos'!BR88*'pdf DetailxSch Pos'!BR$125</f>
        <v>22660.098522167482</v>
      </c>
      <c r="BS88" s="4">
        <f>'pdf DetailxSch Pos'!BS88*'pdf DetailxSch Pos'!BS$125</f>
        <v>0</v>
      </c>
      <c r="BT88" s="4">
        <f>'pdf DetailxSch Pos'!BT88*'pdf DetailxSch Pos'!BT$125</f>
        <v>110191.13300492607</v>
      </c>
      <c r="BU88" s="4">
        <f>'pdf DetailxSch Pos'!BU88*'pdf DetailxSch Pos'!BU$125</f>
        <v>98522.167487684696</v>
      </c>
      <c r="BV88" s="4">
        <f>'pdf DetailxSch Pos'!BV88*'pdf DetailxSch Pos'!BV$124</f>
        <v>0</v>
      </c>
      <c r="BW88" s="4">
        <f>'pdf DetailxSch Pos'!BW88*'pdf DetailxSch Pos'!BW$125</f>
        <v>0</v>
      </c>
      <c r="BX88" s="4">
        <f>'pdf DetailxSch Pos'!BX88*'pdf DetailxSch Pos'!BX$125</f>
        <v>1224.6305418719207</v>
      </c>
      <c r="BY88" s="4">
        <f>'pdf DetailxSch Pos'!BY88*'pdf DetailxSch Pos'!BY$125</f>
        <v>1196.0591133004923</v>
      </c>
      <c r="BZ88" s="4">
        <f>'pdf DetailxSch Pos'!BZ88*'pdf DetailxSch Pos'!BZ$125</f>
        <v>1300.492610837438</v>
      </c>
      <c r="CA88" s="4">
        <f>'pdf DetailxSch Pos'!CA88*'pdf DetailxSch Pos'!CA$125</f>
        <v>1300.492610837438</v>
      </c>
      <c r="CB88" s="4">
        <f>'pdf DetailxSch Pos'!CB88*'pdf DetailxSch Pos'!CB$125</f>
        <v>1495.5665024630537</v>
      </c>
      <c r="CC88" s="4">
        <f>'pdf DetailxSch Pos'!CC88*'pdf DetailxSch Pos'!CC$125</f>
        <v>2600.9852216748759</v>
      </c>
      <c r="CD88" s="4">
        <f>'pdf DetailxSch Pos'!CD88*'pdf DetailxSch Pos'!CD$124</f>
        <v>0</v>
      </c>
      <c r="CE88" s="4">
        <f>'pdf DetailxSch Pos'!CE88*'pdf DetailxSch Pos'!CE$124</f>
        <v>0</v>
      </c>
      <c r="CF88" s="4">
        <f>'pdf DetailxSch Pos'!CF88*'pdf DetailxSch Pos'!CF$125</f>
        <v>0</v>
      </c>
      <c r="CG88" s="4">
        <f>'pdf DetailxSch Pos'!CG88*'pdf DetailxSch Pos'!CG$125</f>
        <v>0</v>
      </c>
      <c r="CH88" s="4">
        <f>'pdf DetailxSch Pos'!CH88*'pdf DetailxSch Pos'!CH$124</f>
        <v>0</v>
      </c>
      <c r="CI88" s="4">
        <f>'pdf DetailxSch Pos'!CI88*'pdf DetailxSch Pos'!CI$124</f>
        <v>0</v>
      </c>
      <c r="CJ88" s="4">
        <f>'pdf DetailxSch Pos'!CJ88*'pdf DetailxSch Pos'!CJ$125</f>
        <v>0</v>
      </c>
      <c r="CK88" s="4">
        <f>'pdf DetailxSch Pos'!CK88*'pdf DetailxSch Pos'!CK$125</f>
        <v>0</v>
      </c>
      <c r="CL88" s="4">
        <f>'pdf DetailxSch Pos'!CL88*'pdf DetailxSch Pos'!CL$125</f>
        <v>13004.92610837438</v>
      </c>
      <c r="CM88" s="4">
        <f>'pdf DetailxSch Pos'!CM88*'pdf DetailxSch Pos'!CM$125</f>
        <v>89181.280788177304</v>
      </c>
      <c r="CN88" s="4">
        <f>'pdf DetailxSch Pos'!CN88*'pdf DetailxSch Pos'!CN$125</f>
        <v>4972.4137931034466</v>
      </c>
      <c r="CO88" s="4">
        <f>'pdf DetailxSch Pos'!CO88*'pdf DetailxSch Pos'!CO$125</f>
        <v>0</v>
      </c>
      <c r="CP88" s="4">
        <f>'pdf DetailxSch Pos'!CP88*'pdf DetailxSch Pos'!CP$125</f>
        <v>0</v>
      </c>
      <c r="CQ88" s="4">
        <f>'pdf DetailxSch Pos'!CQ88*'pdf DetailxSch Pos'!CQ$125</f>
        <v>0</v>
      </c>
      <c r="CR88" s="4">
        <f>'pdf DetailxSch Pos'!CR88*'pdf DetailxSch Pos'!CR$125</f>
        <v>0</v>
      </c>
      <c r="CS88" s="4">
        <f>'pdf DetailxSch Pos'!CS88*'pdf DetailxSch Pos'!CS$124</f>
        <v>0</v>
      </c>
      <c r="CT88" s="4">
        <f>'pdf DetailxSch Pos'!CT88*'pdf DetailxSch Pos'!CT$125</f>
        <v>6948.7684729064022</v>
      </c>
      <c r="CU88" s="4">
        <f>'pdf DetailxSch Pos'!CU88*'pdf DetailxSch Pos'!CU$125</f>
        <v>0</v>
      </c>
      <c r="CV88" s="4">
        <f>'pdf DetailxSch Pos'!CV88*'pdf DetailxSch Pos'!CV$125</f>
        <v>0</v>
      </c>
      <c r="CW88" s="4">
        <f>'pdf DetailxSch Pos'!CW88*'pdf DetailxSch Pos'!CW$125</f>
        <v>0</v>
      </c>
      <c r="CY88" s="4">
        <f>'pdf DetailxSch Pos'!CY88*'pdf DetailxSch Pos'!CY$125</f>
        <v>0</v>
      </c>
      <c r="CZ88" s="4">
        <f>'pdf DetailxSch Pos'!CZ88*'pdf DetailxSch Pos'!CZ$125</f>
        <v>0</v>
      </c>
      <c r="DA88" s="4">
        <f>'pdf DetailxSch Pos'!DA88*'pdf DetailxSch Pos'!DA$125</f>
        <v>0</v>
      </c>
      <c r="DB88" s="4">
        <f>'pdf DetailxSch Pos'!DB88*'pdf DetailxSch Pos'!DB$125</f>
        <v>0</v>
      </c>
      <c r="DC88" s="4">
        <f>'pdf DetailxSch Pos'!DC88*'pdf DetailxSch Pos'!DC$125</f>
        <v>0</v>
      </c>
      <c r="DD88" s="4">
        <f>'pdf DetailxSch $$'!DE88</f>
        <v>5009</v>
      </c>
      <c r="DE88" s="4">
        <f t="shared" si="4"/>
        <v>5901235.0873284228</v>
      </c>
      <c r="DF88" s="4">
        <f t="shared" si="5"/>
        <v>5906244.0873284228</v>
      </c>
      <c r="DG88" s="4">
        <f>'pdf DetailxSch $$'!DG88</f>
        <v>6086485</v>
      </c>
      <c r="DH88" s="4">
        <f t="shared" si="6"/>
        <v>180240.91267157719</v>
      </c>
      <c r="DI88" s="44">
        <f t="shared" si="7"/>
        <v>-3.0517010473420127E-2</v>
      </c>
    </row>
    <row r="89" spans="1:113" x14ac:dyDescent="0.2">
      <c r="A89" s="7">
        <v>436</v>
      </c>
      <c r="B89" t="s">
        <v>103</v>
      </c>
      <c r="C89" t="s">
        <v>352</v>
      </c>
      <c r="D89">
        <v>7</v>
      </c>
      <c r="E89" s="10">
        <v>216</v>
      </c>
      <c r="F89" s="9">
        <v>0.875</v>
      </c>
      <c r="G89">
        <v>189</v>
      </c>
      <c r="H89" s="4">
        <f>'pdf DetailxSch Pos'!H89*'pdf DetailxSch Pos'!H$124</f>
        <v>191050.75104188372</v>
      </c>
      <c r="I89" s="4">
        <f>'pdf DetailxSch Pos'!I89*'pdf DetailxSch Pos'!I$124</f>
        <v>110891.27068881014</v>
      </c>
      <c r="J89" s="4">
        <f>'pdf DetailxSch Pos'!J89*'pdf DetailxSch Pos'!J$124</f>
        <v>107040.32445165845</v>
      </c>
      <c r="K89" s="4">
        <f>'pdf DetailxSch Pos'!K89*'pdf DetailxSch Pos'!K$124</f>
        <v>0</v>
      </c>
      <c r="L89" s="4">
        <f>'pdf DetailxSch Pos'!L89*'pdf DetailxSch Pos'!L$124</f>
        <v>124758.86087554789</v>
      </c>
      <c r="M89" s="4">
        <f>'pdf DetailxSch Pos'!M89*'pdf DetailxSch Pos'!M$124</f>
        <v>44752.529598305518</v>
      </c>
      <c r="N89" s="4">
        <f>'pdf DetailxSch Pos'!N89*'pdf DetailxSch Pos'!N$124</f>
        <v>59866.796146808359</v>
      </c>
      <c r="O89" s="4">
        <f>'pdf DetailxSch Pos'!O89*'pdf DetailxSch Pos'!O$124</f>
        <v>0</v>
      </c>
      <c r="P89" s="4">
        <f>'pdf DetailxSch Pos'!P89*'pdf DetailxSch Pos'!P$124</f>
        <v>49534.351124581444</v>
      </c>
      <c r="Q89" s="4">
        <f>'pdf DetailxSch Pos'!Q89*'pdf DetailxSch Pos'!Q$124</f>
        <v>69924</v>
      </c>
      <c r="R89" s="4">
        <f>'pdf DetailxSch Pos'!R89*'pdf DetailxSch Pos'!R$124</f>
        <v>0</v>
      </c>
      <c r="S89" s="4">
        <f>'pdf DetailxSch Pos'!S89*'pdf DetailxSch Pos'!S$124</f>
        <v>77625.750694703253</v>
      </c>
      <c r="T89" s="4">
        <f>'pdf DetailxSch Pos'!T89*'pdf DetailxSch Pos'!T$124</f>
        <v>60676.224767295193</v>
      </c>
      <c r="U89" s="4">
        <f>'pdf DetailxSch Pos'!U89*'pdf DetailxSch Pos'!U$124</f>
        <v>198865.26949970951</v>
      </c>
      <c r="V89" s="4">
        <f>'pdf DetailxSch Pos'!V89*'pdf DetailxSch Pos'!V$124</f>
        <v>0</v>
      </c>
      <c r="W89" s="4">
        <f>'pdf DetailxSch Pos'!W89*'pdf DetailxSch Pos'!W$124</f>
        <v>0</v>
      </c>
      <c r="X89" s="4">
        <f>'pdf DetailxSch Pos'!X89*'pdf DetailxSch Pos'!X$124</f>
        <v>0</v>
      </c>
      <c r="Y89" s="4">
        <f>'pdf DetailxSch Pos'!Y89*'pdf DetailxSch Pos'!Y$124</f>
        <v>0</v>
      </c>
      <c r="Z89" s="4">
        <f>'pdf DetailxSch Pos'!Z89*'pdf DetailxSch Pos'!Z$124</f>
        <v>0</v>
      </c>
      <c r="AA89" s="4">
        <f>'pdf DetailxSch Pos'!AA89*'pdf DetailxSch Pos'!AA$124</f>
        <v>0</v>
      </c>
      <c r="AB89" s="4">
        <f>'pdf DetailxSch Pos'!AB89*'pdf DetailxSch Pos'!AB$124</f>
        <v>0</v>
      </c>
      <c r="AC89" s="4">
        <f>'pdf DetailxSch Pos'!AC89*'pdf DetailxSch Pos'!AC$124</f>
        <v>0</v>
      </c>
      <c r="AD89" s="4">
        <f>'pdf DetailxSch Pos'!AD89*'pdf DetailxSch Pos'!AD$124</f>
        <v>998021.43619929126</v>
      </c>
      <c r="AE89" s="4">
        <f>'pdf DetailxSch Pos'!AE89*'pdf DetailxSch Pos'!AE$124</f>
        <v>1004674.9124406197</v>
      </c>
      <c r="AF89" s="4">
        <f>'pdf DetailxSch Pos'!AF89*'pdf DetailxSch Pos'!AF$124</f>
        <v>110891.27068881014</v>
      </c>
      <c r="AG89" s="4">
        <f>'pdf DetailxSch Pos'!AG89*'pdf DetailxSch Pos'!AG$124</f>
        <v>110891.27068881014</v>
      </c>
      <c r="AH89" s="4">
        <f>'pdf DetailxSch Pos'!AH89*'pdf DetailxSch Pos'!AH$124</f>
        <v>776238.89482167095</v>
      </c>
      <c r="AI89" s="4">
        <f>'pdf DetailxSch Pos'!AI89*'pdf DetailxSch Pos'!AI$124</f>
        <v>0</v>
      </c>
      <c r="AJ89" s="4">
        <f>'pdf DetailxSch Pos'!AJ89*'pdf DetailxSch Pos'!AJ$124</f>
        <v>0</v>
      </c>
      <c r="AK89" s="4">
        <f>'pdf DetailxSch Pos'!AK89*'pdf DetailxSch Pos'!AK$124</f>
        <v>0</v>
      </c>
      <c r="AL89" s="4">
        <f>'pdf DetailxSch Pos'!AL89*'pdf DetailxSch Pos'!AL$124</f>
        <v>0</v>
      </c>
      <c r="AM89" s="4">
        <f>'pdf DetailxSch Pos'!AM89*'pdf DetailxSch Pos'!AM$124</f>
        <v>5544.5635344405073</v>
      </c>
      <c r="AN89" s="4">
        <f>'pdf DetailxSch Pos'!AN89*'pdf DetailxSch Pos'!AN$124</f>
        <v>0</v>
      </c>
      <c r="AO89" s="4">
        <f>'pdf DetailxSch Pos'!AO89*'pdf DetailxSch Pos'!AO$124</f>
        <v>0</v>
      </c>
      <c r="AP89" s="4">
        <f>'pdf DetailxSch Pos'!AP89*'pdf DetailxSch Pos'!AP$124</f>
        <v>0</v>
      </c>
      <c r="AQ89" s="4">
        <f>'pdf DetailxSch Pos'!AQ89*'pdf DetailxSch Pos'!AQ$124</f>
        <v>0</v>
      </c>
      <c r="AR89" s="4">
        <f>'pdf DetailxSch Pos'!AR89*'pdf DetailxSch Pos'!AR$124</f>
        <v>0</v>
      </c>
      <c r="AS89" s="4">
        <f>'pdf DetailxSch Pos'!AS89*'pdf DetailxSch Pos'!AS$124</f>
        <v>0</v>
      </c>
      <c r="AT89" s="4">
        <f>'pdf DetailxSch Pos'!AT89*'pdf DetailxSch Pos'!AT$125</f>
        <v>59113.300492610819</v>
      </c>
      <c r="AU89" s="4">
        <f>'pdf DetailxSch Pos'!AU89*'pdf DetailxSch Pos'!AU$125</f>
        <v>0</v>
      </c>
      <c r="AV89" s="4">
        <f>'pdf DetailxSch Pos'!AV89*'pdf DetailxSch Pos'!AV$125</f>
        <v>94957.635467980261</v>
      </c>
      <c r="AW89" s="4">
        <f>'pdf DetailxSch Pos'!AW89*'pdf DetailxSch Pos'!AW$125</f>
        <v>1533.9901477832507</v>
      </c>
      <c r="AX89" s="4">
        <f>'pdf DetailxSch Pos'!AX89*'pdf DetailxSch Pos'!AX$125</f>
        <v>0</v>
      </c>
      <c r="AY89" s="4">
        <f>'pdf DetailxSch Pos'!AY89*'pdf DetailxSch Pos'!AY$124</f>
        <v>0</v>
      </c>
      <c r="AZ89" s="4">
        <f>'pdf DetailxSch Pos'!AZ89*'pdf DetailxSch Pos'!AZ$124</f>
        <v>0</v>
      </c>
      <c r="BA89" s="4">
        <f>'pdf DetailxSch Pos'!BA89*'pdf DetailxSch Pos'!BA$124</f>
        <v>0</v>
      </c>
      <c r="BB89" s="4">
        <f>'pdf DetailxSch Pos'!BB89*'pdf DetailxSch Pos'!BB$124</f>
        <v>110891.27068881014</v>
      </c>
      <c r="BC89" s="4">
        <f>'pdf DetailxSch Pos'!BC89*'pdf DetailxSch Pos'!BC$124</f>
        <v>0</v>
      </c>
      <c r="BD89" s="4">
        <f>'pdf DetailxSch Pos'!BD89*'pdf DetailxSch Pos'!BD$124</f>
        <v>0</v>
      </c>
      <c r="BE89" s="4">
        <f>'pdf DetailxSch Pos'!BE89*'pdf DetailxSch Pos'!BE$124</f>
        <v>152914.74921665495</v>
      </c>
      <c r="BF89" s="4">
        <f>'pdf DetailxSch Pos'!BF89*'pdf DetailxSch Pos'!BF$125</f>
        <v>14449.261083743837</v>
      </c>
      <c r="BG89" s="4">
        <f>'pdf DetailxSch Pos'!BG89*'pdf DetailxSch Pos'!BG$125</f>
        <v>20246.305418719207</v>
      </c>
      <c r="BH89" s="4">
        <f>'pdf DetailxSch Pos'!BH89*'pdf DetailxSch Pos'!BH$125</f>
        <v>25615.763546798022</v>
      </c>
      <c r="BI89" s="4">
        <f>'pdf DetailxSch Pos'!BI89*'pdf DetailxSch Pos'!BI$125</f>
        <v>0</v>
      </c>
      <c r="BJ89" s="4">
        <f>'pdf DetailxSch Pos'!BJ89*'pdf DetailxSch Pos'!BJ$124</f>
        <v>221782.54137762028</v>
      </c>
      <c r="BK89" s="4">
        <f>'pdf DetailxSch Pos'!BK89*'pdf DetailxSch Pos'!BK$124</f>
        <v>0</v>
      </c>
      <c r="BL89" s="4">
        <f>'pdf DetailxSch Pos'!BL89*'pdf DetailxSch Pos'!BL$124</f>
        <v>0</v>
      </c>
      <c r="BM89" s="4">
        <f>'pdf DetailxSch Pos'!BM89*'pdf DetailxSch Pos'!BM$124</f>
        <v>0</v>
      </c>
      <c r="BN89" s="4">
        <f>'pdf DetailxSch Pos'!BN89*'pdf DetailxSch Pos'!BN$124</f>
        <v>0</v>
      </c>
      <c r="BO89" s="4">
        <f>'pdf DetailxSch Pos'!BO89*'pdf DetailxSch Pos'!BO$124</f>
        <v>0</v>
      </c>
      <c r="BP89" s="4">
        <f>'pdf DetailxSch Pos'!BP89*'pdf DetailxSch Pos'!BP$124</f>
        <v>0</v>
      </c>
      <c r="BQ89" s="4">
        <f>'pdf DetailxSch Pos'!BQ89*'pdf DetailxSch Pos'!BQ$124</f>
        <v>0</v>
      </c>
      <c r="BR89" s="4">
        <f>'pdf DetailxSch Pos'!BR89*'pdf DetailxSch Pos'!BR$125</f>
        <v>0</v>
      </c>
      <c r="BS89" s="4">
        <f>'pdf DetailxSch Pos'!BS89*'pdf DetailxSch Pos'!BS$125</f>
        <v>0</v>
      </c>
      <c r="BT89" s="4">
        <f>'pdf DetailxSch Pos'!BT89*'pdf DetailxSch Pos'!BT$125</f>
        <v>295534.97536945803</v>
      </c>
      <c r="BU89" s="4">
        <f>'pdf DetailxSch Pos'!BU89*'pdf DetailxSch Pos'!BU$125</f>
        <v>0</v>
      </c>
      <c r="BV89" s="4">
        <f>'pdf DetailxSch Pos'!BV89*'pdf DetailxSch Pos'!BV$124</f>
        <v>114084.97559574516</v>
      </c>
      <c r="BW89" s="4">
        <f>'pdf DetailxSch Pos'!BW89*'pdf DetailxSch Pos'!BW$125</f>
        <v>0</v>
      </c>
      <c r="BX89" s="4">
        <f>'pdf DetailxSch Pos'!BX89*'pdf DetailxSch Pos'!BX$125</f>
        <v>7499.5073891625589</v>
      </c>
      <c r="BY89" s="4">
        <f>'pdf DetailxSch Pos'!BY89*'pdf DetailxSch Pos'!BY$125</f>
        <v>6118.2266009852201</v>
      </c>
      <c r="BZ89" s="4">
        <f>'pdf DetailxSch Pos'!BZ89*'pdf DetailxSch Pos'!BZ$125</f>
        <v>3192.1182266009841</v>
      </c>
      <c r="CA89" s="4">
        <f>'pdf DetailxSch Pos'!CA89*'pdf DetailxSch Pos'!CA$125</f>
        <v>3192.1182266009841</v>
      </c>
      <c r="CB89" s="4">
        <f>'pdf DetailxSch Pos'!CB89*'pdf DetailxSch Pos'!CB$125</f>
        <v>7341.8719211822636</v>
      </c>
      <c r="CC89" s="4">
        <f>'pdf DetailxSch Pos'!CC89*'pdf DetailxSch Pos'!CC$125</f>
        <v>4256.1576354679792</v>
      </c>
      <c r="CD89" s="4">
        <f>'pdf DetailxSch Pos'!CD89*'pdf DetailxSch Pos'!CD$124</f>
        <v>114084.97559574516</v>
      </c>
      <c r="CE89" s="4">
        <f>'pdf DetailxSch Pos'!CE89*'pdf DetailxSch Pos'!CE$124</f>
        <v>0</v>
      </c>
      <c r="CF89" s="4">
        <f>'pdf DetailxSch Pos'!CF89*'pdf DetailxSch Pos'!CF$125</f>
        <v>0</v>
      </c>
      <c r="CG89" s="4">
        <f>'pdf DetailxSch Pos'!CG89*'pdf DetailxSch Pos'!CG$125</f>
        <v>0</v>
      </c>
      <c r="CH89" s="4">
        <f>'pdf DetailxSch Pos'!CH89*'pdf DetailxSch Pos'!CH$124</f>
        <v>0</v>
      </c>
      <c r="CI89" s="4">
        <f>'pdf DetailxSch Pos'!CI89*'pdf DetailxSch Pos'!CI$124</f>
        <v>0</v>
      </c>
      <c r="CJ89" s="4">
        <f>'pdf DetailxSch Pos'!CJ89*'pdf DetailxSch Pos'!CJ$125</f>
        <v>0</v>
      </c>
      <c r="CK89" s="4">
        <f>'pdf DetailxSch Pos'!CK89*'pdf DetailxSch Pos'!CK$125</f>
        <v>0</v>
      </c>
      <c r="CL89" s="4">
        <f>'pdf DetailxSch Pos'!CL89*'pdf DetailxSch Pos'!CL$125</f>
        <v>21280.788177339895</v>
      </c>
      <c r="CM89" s="4">
        <f>'pdf DetailxSch Pos'!CM89*'pdf DetailxSch Pos'!CM$125</f>
        <v>72643.349753694565</v>
      </c>
      <c r="CN89" s="4">
        <f>'pdf DetailxSch Pos'!CN89*'pdf DetailxSch Pos'!CN$125</f>
        <v>6292.6108374384212</v>
      </c>
      <c r="CO89" s="4">
        <f>'pdf DetailxSch Pos'!CO89*'pdf DetailxSch Pos'!CO$125</f>
        <v>0</v>
      </c>
      <c r="CP89" s="4">
        <f>'pdf DetailxSch Pos'!CP89*'pdf DetailxSch Pos'!CP$125</f>
        <v>0</v>
      </c>
      <c r="CQ89" s="4">
        <f>'pdf DetailxSch Pos'!CQ89*'pdf DetailxSch Pos'!CQ$125</f>
        <v>0</v>
      </c>
      <c r="CR89" s="4">
        <f>'pdf DetailxSch Pos'!CR89*'pdf DetailxSch Pos'!CR$125</f>
        <v>0</v>
      </c>
      <c r="CS89" s="4">
        <f>'pdf DetailxSch Pos'!CS89*'pdf DetailxSch Pos'!CS$124</f>
        <v>0</v>
      </c>
      <c r="CT89" s="4">
        <f>'pdf DetailxSch Pos'!CT89*'pdf DetailxSch Pos'!CT$125</f>
        <v>13275.862068965513</v>
      </c>
      <c r="CU89" s="4">
        <f>'pdf DetailxSch Pos'!CU89*'pdf DetailxSch Pos'!CU$125</f>
        <v>0</v>
      </c>
      <c r="CV89" s="4">
        <f>'pdf DetailxSch Pos'!CV89*'pdf DetailxSch Pos'!CV$125</f>
        <v>899445.32019704406</v>
      </c>
      <c r="CW89" s="4">
        <f>'pdf DetailxSch Pos'!CW89*'pdf DetailxSch Pos'!CW$125</f>
        <v>0</v>
      </c>
      <c r="CY89" s="4">
        <f>'pdf DetailxSch Pos'!CY89*'pdf DetailxSch Pos'!CY$125</f>
        <v>0</v>
      </c>
      <c r="CZ89" s="4">
        <f>'pdf DetailxSch Pos'!CZ89*'pdf DetailxSch Pos'!CZ$125</f>
        <v>0</v>
      </c>
      <c r="DA89" s="4">
        <f>'pdf DetailxSch Pos'!DA89*'pdf DetailxSch Pos'!DA$125</f>
        <v>0</v>
      </c>
      <c r="DB89" s="4">
        <f>'pdf DetailxSch Pos'!DB89*'pdf DetailxSch Pos'!DB$125</f>
        <v>0</v>
      </c>
      <c r="DC89" s="4">
        <f>'pdf DetailxSch Pos'!DC89*'pdf DetailxSch Pos'!DC$125</f>
        <v>0</v>
      </c>
      <c r="DD89" s="4">
        <f>'pdf DetailxSch $$'!DE89</f>
        <v>131094</v>
      </c>
      <c r="DE89" s="4">
        <f t="shared" si="4"/>
        <v>6370996.1522990977</v>
      </c>
      <c r="DF89" s="4">
        <f t="shared" si="5"/>
        <v>6502090.1522990977</v>
      </c>
      <c r="DG89" s="4">
        <f>'pdf DetailxSch $$'!DG89</f>
        <v>6615678</v>
      </c>
      <c r="DH89" s="4">
        <f t="shared" si="6"/>
        <v>113587.84770090226</v>
      </c>
      <c r="DI89" s="44">
        <f t="shared" si="7"/>
        <v>-1.746943598755522E-2</v>
      </c>
    </row>
    <row r="90" spans="1:113" x14ac:dyDescent="0.2">
      <c r="A90" s="7">
        <v>459</v>
      </c>
      <c r="B90" t="s">
        <v>105</v>
      </c>
      <c r="C90" t="s">
        <v>352</v>
      </c>
      <c r="D90">
        <v>4</v>
      </c>
      <c r="E90" s="10">
        <v>790</v>
      </c>
      <c r="F90" s="9">
        <v>0.72699999999999998</v>
      </c>
      <c r="G90">
        <v>574</v>
      </c>
      <c r="H90" s="4">
        <f>'pdf DetailxSch Pos'!H90*'pdf DetailxSch Pos'!H$124</f>
        <v>191050.75104188372</v>
      </c>
      <c r="I90" s="4">
        <f>'pdf DetailxSch Pos'!I90*'pdf DetailxSch Pos'!I$124</f>
        <v>110891.27068881014</v>
      </c>
      <c r="J90" s="4">
        <f>'pdf DetailxSch Pos'!J90*'pdf DetailxSch Pos'!J$124</f>
        <v>397578.34796330286</v>
      </c>
      <c r="K90" s="4">
        <f>'pdf DetailxSch Pos'!K90*'pdf DetailxSch Pos'!K$124</f>
        <v>0</v>
      </c>
      <c r="L90" s="4">
        <f>'pdf DetailxSch Pos'!L90*'pdf DetailxSch Pos'!L$124</f>
        <v>436656.01306441764</v>
      </c>
      <c r="M90" s="4">
        <f>'pdf DetailxSch Pos'!M90*'pdf DetailxSch Pos'!M$124</f>
        <v>89505.059196611037</v>
      </c>
      <c r="N90" s="4">
        <f>'pdf DetailxSch Pos'!N90*'pdf DetailxSch Pos'!N$124</f>
        <v>59866.796146808359</v>
      </c>
      <c r="O90" s="4">
        <f>'pdf DetailxSch Pos'!O90*'pdf DetailxSch Pos'!O$124</f>
        <v>89662.387756599346</v>
      </c>
      <c r="P90" s="4">
        <f>'pdf DetailxSch Pos'!P90*'pdf DetailxSch Pos'!P$124</f>
        <v>49534.351124581444</v>
      </c>
      <c r="Q90" s="4">
        <f>'pdf DetailxSch Pos'!Q90*'pdf DetailxSch Pos'!Q$124</f>
        <v>69924</v>
      </c>
      <c r="R90" s="4">
        <f>'pdf DetailxSch Pos'!R90*'pdf DetailxSch Pos'!R$124</f>
        <v>0</v>
      </c>
      <c r="S90" s="4">
        <f>'pdf DetailxSch Pos'!S90*'pdf DetailxSch Pos'!S$124</f>
        <v>77625.750694703253</v>
      </c>
      <c r="T90" s="4">
        <f>'pdf DetailxSch Pos'!T90*'pdf DetailxSch Pos'!T$124</f>
        <v>60676.224767295193</v>
      </c>
      <c r="U90" s="4">
        <f>'pdf DetailxSch Pos'!U90*'pdf DetailxSch Pos'!U$124</f>
        <v>397730.53899941902</v>
      </c>
      <c r="V90" s="4">
        <f>'pdf DetailxSch Pos'!V90*'pdf DetailxSch Pos'!V$124</f>
        <v>110891.27068881014</v>
      </c>
      <c r="W90" s="4">
        <f>'pdf DetailxSch Pos'!W90*'pdf DetailxSch Pos'!W$124</f>
        <v>0</v>
      </c>
      <c r="X90" s="4">
        <f>'pdf DetailxSch Pos'!X90*'pdf DetailxSch Pos'!X$124</f>
        <v>0</v>
      </c>
      <c r="Y90" s="4">
        <f>'pdf DetailxSch Pos'!Y90*'pdf DetailxSch Pos'!Y$124</f>
        <v>0</v>
      </c>
      <c r="Z90" s="4">
        <f>'pdf DetailxSch Pos'!Z90*'pdf DetailxSch Pos'!Z$124</f>
        <v>0</v>
      </c>
      <c r="AA90" s="4">
        <f>'pdf DetailxSch Pos'!AA90*'pdf DetailxSch Pos'!AA$124</f>
        <v>0</v>
      </c>
      <c r="AB90" s="4">
        <f>'pdf DetailxSch Pos'!AB90*'pdf DetailxSch Pos'!AB$124</f>
        <v>0</v>
      </c>
      <c r="AC90" s="4">
        <f>'pdf DetailxSch Pos'!AC90*'pdf DetailxSch Pos'!AC$124</f>
        <v>0</v>
      </c>
      <c r="AD90" s="4">
        <f>'pdf DetailxSch Pos'!AD90*'pdf DetailxSch Pos'!AD$124</f>
        <v>3650170.9935066667</v>
      </c>
      <c r="AE90" s="4">
        <f>'pdf DetailxSch Pos'!AE90*'pdf DetailxSch Pos'!AE$124</f>
        <v>771063.96885619313</v>
      </c>
      <c r="AF90" s="4">
        <f>'pdf DetailxSch Pos'!AF90*'pdf DetailxSch Pos'!AF$124</f>
        <v>221782.54137762028</v>
      </c>
      <c r="AG90" s="4">
        <f>'pdf DetailxSch Pos'!AG90*'pdf DetailxSch Pos'!AG$124</f>
        <v>443565.08275524055</v>
      </c>
      <c r="AH90" s="4">
        <f>'pdf DetailxSch Pos'!AH90*'pdf DetailxSch Pos'!AH$124</f>
        <v>1663369.0603321521</v>
      </c>
      <c r="AI90" s="4">
        <f>'pdf DetailxSch Pos'!AI90*'pdf DetailxSch Pos'!AI$124</f>
        <v>233878.10386195302</v>
      </c>
      <c r="AJ90" s="4">
        <f>'pdf DetailxSch Pos'!AJ90*'pdf DetailxSch Pos'!AJ$124</f>
        <v>48327.936512970991</v>
      </c>
      <c r="AK90" s="4">
        <f>'pdf DetailxSch Pos'!AK90*'pdf DetailxSch Pos'!AK$124</f>
        <v>0</v>
      </c>
      <c r="AL90" s="4">
        <f>'pdf DetailxSch Pos'!AL90*'pdf DetailxSch Pos'!AL$124</f>
        <v>1774260.3310209622</v>
      </c>
      <c r="AM90" s="4">
        <f>'pdf DetailxSch Pos'!AM90*'pdf DetailxSch Pos'!AM$124</f>
        <v>0</v>
      </c>
      <c r="AN90" s="4">
        <f>'pdf DetailxSch Pos'!AN90*'pdf DetailxSch Pos'!AN$124</f>
        <v>66822.315389129435</v>
      </c>
      <c r="AO90" s="4">
        <f>'pdf DetailxSch Pos'!AO90*'pdf DetailxSch Pos'!AO$124</f>
        <v>0</v>
      </c>
      <c r="AP90" s="4">
        <f>'pdf DetailxSch Pos'!AP90*'pdf DetailxSch Pos'!AP$124</f>
        <v>374276.58262664371</v>
      </c>
      <c r="AQ90" s="4">
        <f>'pdf DetailxSch Pos'!AQ90*'pdf DetailxSch Pos'!AQ$124</f>
        <v>0</v>
      </c>
      <c r="AR90" s="4">
        <f>'pdf DetailxSch Pos'!AR90*'pdf DetailxSch Pos'!AR$124</f>
        <v>0</v>
      </c>
      <c r="AS90" s="4">
        <f>'pdf DetailxSch Pos'!AS90*'pdf DetailxSch Pos'!AS$124</f>
        <v>0</v>
      </c>
      <c r="AT90" s="4">
        <f>'pdf DetailxSch Pos'!AT90*'pdf DetailxSch Pos'!AT$125</f>
        <v>73891.625615763522</v>
      </c>
      <c r="AU90" s="4">
        <f>'pdf DetailxSch Pos'!AU90*'pdf DetailxSch Pos'!AU$125</f>
        <v>0</v>
      </c>
      <c r="AV90" s="4">
        <f>'pdf DetailxSch Pos'!AV90*'pdf DetailxSch Pos'!AV$125</f>
        <v>244026.60098522159</v>
      </c>
      <c r="AW90" s="4">
        <f>'pdf DetailxSch Pos'!AW90*'pdf DetailxSch Pos'!AW$125</f>
        <v>3942.8571428571418</v>
      </c>
      <c r="AX90" s="4">
        <f>'pdf DetailxSch Pos'!AX90*'pdf DetailxSch Pos'!AX$125</f>
        <v>0</v>
      </c>
      <c r="AY90" s="4">
        <f>'pdf DetailxSch Pos'!AY90*'pdf DetailxSch Pos'!AY$124</f>
        <v>0</v>
      </c>
      <c r="AZ90" s="4">
        <f>'pdf DetailxSch Pos'!AZ90*'pdf DetailxSch Pos'!AZ$124</f>
        <v>0</v>
      </c>
      <c r="BA90" s="4">
        <f>'pdf DetailxSch Pos'!BA90*'pdf DetailxSch Pos'!BA$124</f>
        <v>0</v>
      </c>
      <c r="BB90" s="4">
        <f>'pdf DetailxSch Pos'!BB90*'pdf DetailxSch Pos'!BB$124</f>
        <v>0</v>
      </c>
      <c r="BC90" s="4">
        <f>'pdf DetailxSch Pos'!BC90*'pdf DetailxSch Pos'!BC$124</f>
        <v>0</v>
      </c>
      <c r="BD90" s="4">
        <f>'pdf DetailxSch Pos'!BD90*'pdf DetailxSch Pos'!BD$124</f>
        <v>0</v>
      </c>
      <c r="BE90" s="4">
        <f>'pdf DetailxSch Pos'!BE90*'pdf DetailxSch Pos'!BE$124</f>
        <v>152914.74921665495</v>
      </c>
      <c r="BF90" s="4">
        <f>'pdf DetailxSch Pos'!BF90*'pdf DetailxSch Pos'!BF$125</f>
        <v>24843.349753694572</v>
      </c>
      <c r="BG90" s="4">
        <f>'pdf DetailxSch Pos'!BG90*'pdf DetailxSch Pos'!BG$125</f>
        <v>9852.2167487684692</v>
      </c>
      <c r="BH90" s="4">
        <f>'pdf DetailxSch Pos'!BH90*'pdf DetailxSch Pos'!BH$125</f>
        <v>31527.093596059101</v>
      </c>
      <c r="BI90" s="4">
        <f>'pdf DetailxSch Pos'!BI90*'pdf DetailxSch Pos'!BI$125</f>
        <v>0</v>
      </c>
      <c r="BJ90" s="4">
        <f>'pdf DetailxSch Pos'!BJ90*'pdf DetailxSch Pos'!BJ$124</f>
        <v>221782.54137762028</v>
      </c>
      <c r="BK90" s="4">
        <f>'pdf DetailxSch Pos'!BK90*'pdf DetailxSch Pos'!BK$124</f>
        <v>0</v>
      </c>
      <c r="BL90" s="4">
        <f>'pdf DetailxSch Pos'!BL90*'pdf DetailxSch Pos'!BL$124</f>
        <v>140126.11598983698</v>
      </c>
      <c r="BM90" s="4">
        <f>'pdf DetailxSch Pos'!BM90*'pdf DetailxSch Pos'!BM$124</f>
        <v>0</v>
      </c>
      <c r="BN90" s="4">
        <f>'pdf DetailxSch Pos'!BN90*'pdf DetailxSch Pos'!BN$124</f>
        <v>0</v>
      </c>
      <c r="BO90" s="4">
        <f>'pdf DetailxSch Pos'!BO90*'pdf DetailxSch Pos'!BO$124</f>
        <v>110891.27068881014</v>
      </c>
      <c r="BP90" s="4">
        <f>'pdf DetailxSch Pos'!BP90*'pdf DetailxSch Pos'!BP$124</f>
        <v>0</v>
      </c>
      <c r="BQ90" s="4">
        <f>'pdf DetailxSch Pos'!BQ90*'pdf DetailxSch Pos'!BQ$124</f>
        <v>0</v>
      </c>
      <c r="BR90" s="4">
        <f>'pdf DetailxSch Pos'!BR90*'pdf DetailxSch Pos'!BR$125</f>
        <v>0</v>
      </c>
      <c r="BS90" s="4">
        <f>'pdf DetailxSch Pos'!BS90*'pdf DetailxSch Pos'!BS$125</f>
        <v>0</v>
      </c>
      <c r="BT90" s="4">
        <f>'pdf DetailxSch Pos'!BT90*'pdf DetailxSch Pos'!BT$125</f>
        <v>535974.38423645298</v>
      </c>
      <c r="BU90" s="4">
        <f>'pdf DetailxSch Pos'!BU90*'pdf DetailxSch Pos'!BU$125</f>
        <v>0</v>
      </c>
      <c r="BV90" s="4">
        <f>'pdf DetailxSch Pos'!BV90*'pdf DetailxSch Pos'!BV$124</f>
        <v>114084.97559574516</v>
      </c>
      <c r="BW90" s="4">
        <f>'pdf DetailxSch Pos'!BW90*'pdf DetailxSch Pos'!BW$125</f>
        <v>73891.625615763522</v>
      </c>
      <c r="BX90" s="4">
        <f>'pdf DetailxSch Pos'!BX90*'pdf DetailxSch Pos'!BX$125</f>
        <v>11337.931034482755</v>
      </c>
      <c r="BY90" s="4">
        <f>'pdf DetailxSch Pos'!BY90*'pdf DetailxSch Pos'!BY$125</f>
        <v>22377.339901477826</v>
      </c>
      <c r="BZ90" s="4">
        <f>'pdf DetailxSch Pos'!BZ90*'pdf DetailxSch Pos'!BZ$125</f>
        <v>11674.876847290636</v>
      </c>
      <c r="CA90" s="4">
        <f>'pdf DetailxSch Pos'!CA90*'pdf DetailxSch Pos'!CA$125</f>
        <v>11674.876847290636</v>
      </c>
      <c r="CB90" s="4">
        <f>'pdf DetailxSch Pos'!CB90*'pdf DetailxSch Pos'!CB$125</f>
        <v>26852.216748768464</v>
      </c>
      <c r="CC90" s="4">
        <f>'pdf DetailxSch Pos'!CC90*'pdf DetailxSch Pos'!CC$125</f>
        <v>15566.502463054183</v>
      </c>
      <c r="CD90" s="4">
        <f>'pdf DetailxSch Pos'!CD90*'pdf DetailxSch Pos'!CD$124</f>
        <v>114084.97559574516</v>
      </c>
      <c r="CE90" s="4">
        <f>'pdf DetailxSch Pos'!CE90*'pdf DetailxSch Pos'!CE$124</f>
        <v>0</v>
      </c>
      <c r="CF90" s="4">
        <f>'pdf DetailxSch Pos'!CF90*'pdf DetailxSch Pos'!CF$125</f>
        <v>0</v>
      </c>
      <c r="CG90" s="4">
        <f>'pdf DetailxSch Pos'!CG90*'pdf DetailxSch Pos'!CG$125</f>
        <v>0</v>
      </c>
      <c r="CH90" s="4">
        <f>'pdf DetailxSch Pos'!CH90*'pdf DetailxSch Pos'!CH$124</f>
        <v>114084.97559574516</v>
      </c>
      <c r="CI90" s="4">
        <f>'pdf DetailxSch Pos'!CI90*'pdf DetailxSch Pos'!CI$124</f>
        <v>0</v>
      </c>
      <c r="CJ90" s="4">
        <f>'pdf DetailxSch Pos'!CJ90*'pdf DetailxSch Pos'!CJ$125</f>
        <v>4926.1083743842346</v>
      </c>
      <c r="CK90" s="4">
        <f>'pdf DetailxSch Pos'!CK90*'pdf DetailxSch Pos'!CK$125</f>
        <v>112262.0689655172</v>
      </c>
      <c r="CL90" s="4">
        <f>'pdf DetailxSch Pos'!CL90*'pdf DetailxSch Pos'!CL$125</f>
        <v>77832.512315270913</v>
      </c>
      <c r="CM90" s="4">
        <f>'pdf DetailxSch Pos'!CM90*'pdf DetailxSch Pos'!CM$125</f>
        <v>189964.53201970438</v>
      </c>
      <c r="CN90" s="4">
        <f>'pdf DetailxSch Pos'!CN90*'pdf DetailxSch Pos'!CN$125</f>
        <v>18979.31034482758</v>
      </c>
      <c r="CO90" s="4">
        <f>'pdf DetailxSch Pos'!CO90*'pdf DetailxSch Pos'!CO$125</f>
        <v>0</v>
      </c>
      <c r="CP90" s="4">
        <f>'pdf DetailxSch Pos'!CP90*'pdf DetailxSch Pos'!CP$125</f>
        <v>0</v>
      </c>
      <c r="CQ90" s="4">
        <f>'pdf DetailxSch Pos'!CQ90*'pdf DetailxSch Pos'!CQ$125</f>
        <v>0</v>
      </c>
      <c r="CR90" s="4">
        <f>'pdf DetailxSch Pos'!CR90*'pdf DetailxSch Pos'!CR$125</f>
        <v>0</v>
      </c>
      <c r="CS90" s="4">
        <f>'pdf DetailxSch Pos'!CS90*'pdf DetailxSch Pos'!CS$124</f>
        <v>0</v>
      </c>
      <c r="CT90" s="4">
        <f>'pdf DetailxSch Pos'!CT90*'pdf DetailxSch Pos'!CT$125</f>
        <v>39532.019704433485</v>
      </c>
      <c r="CU90" s="4">
        <f>'pdf DetailxSch Pos'!CU90*'pdf DetailxSch Pos'!CU$125</f>
        <v>0</v>
      </c>
      <c r="CV90" s="4">
        <f>'pdf DetailxSch Pos'!CV90*'pdf DetailxSch Pos'!CV$125</f>
        <v>0</v>
      </c>
      <c r="CW90" s="4">
        <f>'pdf DetailxSch Pos'!CW90*'pdf DetailxSch Pos'!CW$125</f>
        <v>0</v>
      </c>
      <c r="CY90" s="4">
        <f>'pdf DetailxSch Pos'!CY90*'pdf DetailxSch Pos'!CY$125</f>
        <v>0</v>
      </c>
      <c r="CZ90" s="4">
        <f>'pdf DetailxSch Pos'!CZ90*'pdf DetailxSch Pos'!CZ$125</f>
        <v>0</v>
      </c>
      <c r="DA90" s="4">
        <f>'pdf DetailxSch Pos'!DA90*'pdf DetailxSch Pos'!DA$125</f>
        <v>0</v>
      </c>
      <c r="DB90" s="4">
        <f>'pdf DetailxSch Pos'!DB90*'pdf DetailxSch Pos'!DB$125</f>
        <v>0</v>
      </c>
      <c r="DC90" s="4">
        <f>'pdf DetailxSch Pos'!DC90*'pdf DetailxSch Pos'!DC$125</f>
        <v>0</v>
      </c>
      <c r="DD90" s="4">
        <f>'pdf DetailxSch $$'!DE90</f>
        <v>-310</v>
      </c>
      <c r="DE90" s="4">
        <f t="shared" si="4"/>
        <v>13898009.331694018</v>
      </c>
      <c r="DF90" s="4">
        <f t="shared" si="5"/>
        <v>13897699.331694018</v>
      </c>
      <c r="DG90" s="4">
        <f>'pdf DetailxSch $$'!DG90</f>
        <v>14183158</v>
      </c>
      <c r="DH90" s="4">
        <f t="shared" si="6"/>
        <v>285458.6683059819</v>
      </c>
      <c r="DI90" s="44">
        <f t="shared" si="7"/>
        <v>-2.0539994533842514E-2</v>
      </c>
    </row>
    <row r="91" spans="1:113" x14ac:dyDescent="0.2">
      <c r="A91" s="7">
        <v>456</v>
      </c>
      <c r="B91" t="s">
        <v>106</v>
      </c>
      <c r="C91" t="s">
        <v>353</v>
      </c>
      <c r="D91">
        <v>4</v>
      </c>
      <c r="E91" s="10">
        <v>695</v>
      </c>
      <c r="F91" s="9">
        <v>0</v>
      </c>
      <c r="G91">
        <v>0</v>
      </c>
      <c r="H91" s="4">
        <f>'pdf DetailxSch Pos'!H91*'pdf DetailxSch Pos'!H$124</f>
        <v>191050.75104188372</v>
      </c>
      <c r="I91" s="4">
        <f>'pdf DetailxSch Pos'!I91*'pdf DetailxSch Pos'!I$124</f>
        <v>110891.27068881014</v>
      </c>
      <c r="J91" s="4">
        <f>'pdf DetailxSch Pos'!J91*'pdf DetailxSch Pos'!J$124</f>
        <v>152914.74921665495</v>
      </c>
      <c r="K91" s="4">
        <f>'pdf DetailxSch Pos'!K91*'pdf DetailxSch Pos'!K$124</f>
        <v>0</v>
      </c>
      <c r="L91" s="4">
        <f>'pdf DetailxSch Pos'!L91*'pdf DetailxSch Pos'!L$124</f>
        <v>311897.15218886972</v>
      </c>
      <c r="M91" s="4">
        <f>'pdf DetailxSch Pos'!M91*'pdf DetailxSch Pos'!M$124</f>
        <v>89505.059196611037</v>
      </c>
      <c r="N91" s="4">
        <f>'pdf DetailxSch Pos'!N91*'pdf DetailxSch Pos'!N$124</f>
        <v>59866.796146808359</v>
      </c>
      <c r="O91" s="4">
        <f>'pdf DetailxSch Pos'!O91*'pdf DetailxSch Pos'!O$124</f>
        <v>76213.029593109444</v>
      </c>
      <c r="P91" s="4">
        <f>'pdf DetailxSch Pos'!P91*'pdf DetailxSch Pos'!P$124</f>
        <v>0</v>
      </c>
      <c r="Q91" s="4">
        <f>'pdf DetailxSch Pos'!Q91*'pdf DetailxSch Pos'!Q$124</f>
        <v>69924</v>
      </c>
      <c r="R91" s="4">
        <f>'pdf DetailxSch Pos'!R91*'pdf DetailxSch Pos'!R$124</f>
        <v>0</v>
      </c>
      <c r="S91" s="4">
        <f>'pdf DetailxSch Pos'!S91*'pdf DetailxSch Pos'!S$124</f>
        <v>77625.750694703253</v>
      </c>
      <c r="T91" s="4">
        <f>'pdf DetailxSch Pos'!T91*'pdf DetailxSch Pos'!T$124</f>
        <v>60676.224767295193</v>
      </c>
      <c r="U91" s="4">
        <f>'pdf DetailxSch Pos'!U91*'pdf DetailxSch Pos'!U$124</f>
        <v>49716.317374927377</v>
      </c>
      <c r="V91" s="4">
        <f>'pdf DetailxSch Pos'!V91*'pdf DetailxSch Pos'!V$124</f>
        <v>0</v>
      </c>
      <c r="W91" s="4">
        <f>'pdf DetailxSch Pos'!W91*'pdf DetailxSch Pos'!W$124</f>
        <v>0</v>
      </c>
      <c r="X91" s="4">
        <f>'pdf DetailxSch Pos'!X91*'pdf DetailxSch Pos'!X$124</f>
        <v>0</v>
      </c>
      <c r="Y91" s="4">
        <f>'pdf DetailxSch Pos'!Y91*'pdf DetailxSch Pos'!Y$124</f>
        <v>0</v>
      </c>
      <c r="Z91" s="4">
        <f>'pdf DetailxSch Pos'!Z91*'pdf DetailxSch Pos'!Z$124</f>
        <v>0</v>
      </c>
      <c r="AA91" s="4">
        <f>'pdf DetailxSch Pos'!AA91*'pdf DetailxSch Pos'!AA$124</f>
        <v>0</v>
      </c>
      <c r="AB91" s="4">
        <f>'pdf DetailxSch Pos'!AB91*'pdf DetailxSch Pos'!AB$124</f>
        <v>0</v>
      </c>
      <c r="AC91" s="4">
        <f>'pdf DetailxSch Pos'!AC91*'pdf DetailxSch Pos'!AC$124</f>
        <v>0</v>
      </c>
      <c r="AD91" s="4">
        <f>'pdf DetailxSch Pos'!AD91*'pdf DetailxSch Pos'!AD$124</f>
        <v>2842143.2677542036</v>
      </c>
      <c r="AE91" s="4">
        <f>'pdf DetailxSch Pos'!AE91*'pdf DetailxSch Pos'!AE$124</f>
        <v>0</v>
      </c>
      <c r="AF91" s="4">
        <f>'pdf DetailxSch Pos'!AF91*'pdf DetailxSch Pos'!AF$124</f>
        <v>110891.27068881014</v>
      </c>
      <c r="AG91" s="4">
        <f>'pdf DetailxSch Pos'!AG91*'pdf DetailxSch Pos'!AG$124</f>
        <v>221782.54137762028</v>
      </c>
      <c r="AH91" s="4">
        <f>'pdf DetailxSch Pos'!AH91*'pdf DetailxSch Pos'!AH$124</f>
        <v>1108912.7068881013</v>
      </c>
      <c r="AI91" s="4">
        <f>'pdf DetailxSch Pos'!AI91*'pdf DetailxSch Pos'!AI$124</f>
        <v>0</v>
      </c>
      <c r="AJ91" s="4">
        <f>'pdf DetailxSch Pos'!AJ91*'pdf DetailxSch Pos'!AJ$124</f>
        <v>0</v>
      </c>
      <c r="AK91" s="4">
        <f>'pdf DetailxSch Pos'!AK91*'pdf DetailxSch Pos'!AK$124</f>
        <v>0</v>
      </c>
      <c r="AL91" s="4">
        <f>'pdf DetailxSch Pos'!AL91*'pdf DetailxSch Pos'!AL$124</f>
        <v>887130.16551048111</v>
      </c>
      <c r="AM91" s="4">
        <f>'pdf DetailxSch Pos'!AM91*'pdf DetailxSch Pos'!AM$124</f>
        <v>0</v>
      </c>
      <c r="AN91" s="4">
        <f>'pdf DetailxSch Pos'!AN91*'pdf DetailxSch Pos'!AN$124</f>
        <v>0</v>
      </c>
      <c r="AO91" s="4">
        <f>'pdf DetailxSch Pos'!AO91*'pdf DetailxSch Pos'!AO$124</f>
        <v>0</v>
      </c>
      <c r="AP91" s="4">
        <f>'pdf DetailxSch Pos'!AP91*'pdf DetailxSch Pos'!AP$124</f>
        <v>249517.72175109579</v>
      </c>
      <c r="AQ91" s="4">
        <f>'pdf DetailxSch Pos'!AQ91*'pdf DetailxSch Pos'!AQ$124</f>
        <v>0</v>
      </c>
      <c r="AR91" s="4">
        <f>'pdf DetailxSch Pos'!AR91*'pdf DetailxSch Pos'!AR$124</f>
        <v>0</v>
      </c>
      <c r="AS91" s="4">
        <f>'pdf DetailxSch Pos'!AS91*'pdf DetailxSch Pos'!AS$124</f>
        <v>0</v>
      </c>
      <c r="AT91" s="4">
        <f>'pdf DetailxSch Pos'!AT91*'pdf DetailxSch Pos'!AT$125</f>
        <v>0</v>
      </c>
      <c r="AU91" s="4">
        <f>'pdf DetailxSch Pos'!AU91*'pdf DetailxSch Pos'!AU$125</f>
        <v>0</v>
      </c>
      <c r="AV91" s="4">
        <f>'pdf DetailxSch Pos'!AV91*'pdf DetailxSch Pos'!AV$125</f>
        <v>0</v>
      </c>
      <c r="AW91" s="4">
        <f>'pdf DetailxSch Pos'!AW91*'pdf DetailxSch Pos'!AW$125</f>
        <v>0</v>
      </c>
      <c r="AX91" s="4">
        <f>'pdf DetailxSch Pos'!AX91*'pdf DetailxSch Pos'!AX$125</f>
        <v>17118.226600985217</v>
      </c>
      <c r="AY91" s="4">
        <f>'pdf DetailxSch Pos'!AY91*'pdf DetailxSch Pos'!AY$124</f>
        <v>0</v>
      </c>
      <c r="AZ91" s="4">
        <f>'pdf DetailxSch Pos'!AZ91*'pdf DetailxSch Pos'!AZ$124</f>
        <v>0</v>
      </c>
      <c r="BA91" s="4">
        <f>'pdf DetailxSch Pos'!BA91*'pdf DetailxSch Pos'!BA$124</f>
        <v>0</v>
      </c>
      <c r="BB91" s="4">
        <f>'pdf DetailxSch Pos'!BB91*'pdf DetailxSch Pos'!BB$124</f>
        <v>0</v>
      </c>
      <c r="BC91" s="4">
        <f>'pdf DetailxSch Pos'!BC91*'pdf DetailxSch Pos'!BC$124</f>
        <v>0</v>
      </c>
      <c r="BD91" s="4">
        <f>'pdf DetailxSch Pos'!BD91*'pdf DetailxSch Pos'!BD$124</f>
        <v>0</v>
      </c>
      <c r="BE91" s="4">
        <f>'pdf DetailxSch Pos'!BE91*'pdf DetailxSch Pos'!BE$124</f>
        <v>0</v>
      </c>
      <c r="BF91" s="4">
        <f>'pdf DetailxSch Pos'!BF91*'pdf DetailxSch Pos'!BF$125</f>
        <v>0</v>
      </c>
      <c r="BG91" s="4">
        <f>'pdf DetailxSch Pos'!BG91*'pdf DetailxSch Pos'!BG$125</f>
        <v>0</v>
      </c>
      <c r="BH91" s="4">
        <f>'pdf DetailxSch Pos'!BH91*'pdf DetailxSch Pos'!BH$125</f>
        <v>0</v>
      </c>
      <c r="BI91" s="4">
        <f>'pdf DetailxSch Pos'!BI91*'pdf DetailxSch Pos'!BI$125</f>
        <v>0</v>
      </c>
      <c r="BJ91" s="4">
        <f>'pdf DetailxSch Pos'!BJ91*'pdf DetailxSch Pos'!BJ$124</f>
        <v>0</v>
      </c>
      <c r="BK91" s="4">
        <f>'pdf DetailxSch Pos'!BK91*'pdf DetailxSch Pos'!BK$124</f>
        <v>0</v>
      </c>
      <c r="BL91" s="4">
        <f>'pdf DetailxSch Pos'!BL91*'pdf DetailxSch Pos'!BL$124</f>
        <v>0</v>
      </c>
      <c r="BM91" s="4">
        <f>'pdf DetailxSch Pos'!BM91*'pdf DetailxSch Pos'!BM$124</f>
        <v>0</v>
      </c>
      <c r="BN91" s="4">
        <f>'pdf DetailxSch Pos'!BN91*'pdf DetailxSch Pos'!BN$124</f>
        <v>0</v>
      </c>
      <c r="BO91" s="4">
        <f>'pdf DetailxSch Pos'!BO91*'pdf DetailxSch Pos'!BO$124</f>
        <v>0</v>
      </c>
      <c r="BP91" s="4">
        <f>'pdf DetailxSch Pos'!BP91*'pdf DetailxSch Pos'!BP$124</f>
        <v>0</v>
      </c>
      <c r="BQ91" s="4">
        <f>'pdf DetailxSch Pos'!BQ91*'pdf DetailxSch Pos'!BQ$124</f>
        <v>0</v>
      </c>
      <c r="BR91" s="4">
        <f>'pdf DetailxSch Pos'!BR91*'pdf DetailxSch Pos'!BR$125</f>
        <v>0</v>
      </c>
      <c r="BS91" s="4">
        <f>'pdf DetailxSch Pos'!BS91*'pdf DetailxSch Pos'!BS$125</f>
        <v>0</v>
      </c>
      <c r="BT91" s="4">
        <f>'pdf DetailxSch Pos'!BT91*'pdf DetailxSch Pos'!BT$125</f>
        <v>220381.28078817728</v>
      </c>
      <c r="BU91" s="4">
        <f>'pdf DetailxSch Pos'!BU91*'pdf DetailxSch Pos'!BU$125</f>
        <v>0</v>
      </c>
      <c r="BV91" s="4">
        <f>'pdf DetailxSch Pos'!BV91*'pdf DetailxSch Pos'!BV$124</f>
        <v>0</v>
      </c>
      <c r="BW91" s="4">
        <f>'pdf DetailxSch Pos'!BW91*'pdf DetailxSch Pos'!BW$125</f>
        <v>73891.625615763522</v>
      </c>
      <c r="BX91" s="4">
        <f>'pdf DetailxSch Pos'!BX91*'pdf DetailxSch Pos'!BX$125</f>
        <v>0</v>
      </c>
      <c r="BY91" s="4">
        <f>'pdf DetailxSch Pos'!BY91*'pdf DetailxSch Pos'!BY$125</f>
        <v>19685.714285714279</v>
      </c>
      <c r="BZ91" s="4">
        <f>'pdf DetailxSch Pos'!BZ91*'pdf DetailxSch Pos'!BZ$125</f>
        <v>10270.93596059113</v>
      </c>
      <c r="CA91" s="4">
        <f>'pdf DetailxSch Pos'!CA91*'pdf DetailxSch Pos'!CA$125</f>
        <v>10270.93596059113</v>
      </c>
      <c r="CB91" s="4">
        <f>'pdf DetailxSch Pos'!CB91*'pdf DetailxSch Pos'!CB$125</f>
        <v>23623.645320197036</v>
      </c>
      <c r="CC91" s="4">
        <f>'pdf DetailxSch Pos'!CC91*'pdf DetailxSch Pos'!CC$125</f>
        <v>13694.581280788172</v>
      </c>
      <c r="CD91" s="4">
        <f>'pdf DetailxSch Pos'!CD91*'pdf DetailxSch Pos'!CD$124</f>
        <v>0</v>
      </c>
      <c r="CE91" s="4">
        <f>'pdf DetailxSch Pos'!CE91*'pdf DetailxSch Pos'!CE$124</f>
        <v>110891.27068881014</v>
      </c>
      <c r="CF91" s="4">
        <f>'pdf DetailxSch Pos'!CF91*'pdf DetailxSch Pos'!CF$125</f>
        <v>0</v>
      </c>
      <c r="CG91" s="4">
        <f>'pdf DetailxSch Pos'!CG91*'pdf DetailxSch Pos'!CG$125</f>
        <v>147783.25123152704</v>
      </c>
      <c r="CH91" s="4">
        <f>'pdf DetailxSch Pos'!CH91*'pdf DetailxSch Pos'!CH$124</f>
        <v>0</v>
      </c>
      <c r="CI91" s="4">
        <f>'pdf DetailxSch Pos'!CI91*'pdf DetailxSch Pos'!CI$124</f>
        <v>0</v>
      </c>
      <c r="CJ91" s="4">
        <f>'pdf DetailxSch Pos'!CJ91*'pdf DetailxSch Pos'!CJ$125</f>
        <v>0</v>
      </c>
      <c r="CK91" s="4">
        <f>'pdf DetailxSch Pos'!CK91*'pdf DetailxSch Pos'!CK$125</f>
        <v>0</v>
      </c>
      <c r="CL91" s="4">
        <f>'pdf DetailxSch Pos'!CL91*'pdf DetailxSch Pos'!CL$125</f>
        <v>68472.906403940869</v>
      </c>
      <c r="CM91" s="4">
        <f>'pdf DetailxSch Pos'!CM91*'pdf DetailxSch Pos'!CM$125</f>
        <v>108536.94581280784</v>
      </c>
      <c r="CN91" s="4">
        <f>'pdf DetailxSch Pos'!CN91*'pdf DetailxSch Pos'!CN$125</f>
        <v>6821.674876847288</v>
      </c>
      <c r="CO91" s="4">
        <f>'pdf DetailxSch Pos'!CO91*'pdf DetailxSch Pos'!CO$125</f>
        <v>0</v>
      </c>
      <c r="CP91" s="4">
        <f>'pdf DetailxSch Pos'!CP91*'pdf DetailxSch Pos'!CP$125</f>
        <v>0</v>
      </c>
      <c r="CQ91" s="4">
        <f>'pdf DetailxSch Pos'!CQ91*'pdf DetailxSch Pos'!CQ$125</f>
        <v>0</v>
      </c>
      <c r="CR91" s="4">
        <f>'pdf DetailxSch Pos'!CR91*'pdf DetailxSch Pos'!CR$125</f>
        <v>0</v>
      </c>
      <c r="CS91" s="4">
        <f>'pdf DetailxSch Pos'!CS91*'pdf DetailxSch Pos'!CS$124</f>
        <v>0</v>
      </c>
      <c r="CT91" s="4">
        <f>'pdf DetailxSch Pos'!CT91*'pdf DetailxSch Pos'!CT$125</f>
        <v>0</v>
      </c>
      <c r="CU91" s="4">
        <f>'pdf DetailxSch Pos'!CU91*'pdf DetailxSch Pos'!CU$125</f>
        <v>5147.7832512315254</v>
      </c>
      <c r="CV91" s="4">
        <f>'pdf DetailxSch Pos'!CV91*'pdf DetailxSch Pos'!CV$125</f>
        <v>28725.123152709351</v>
      </c>
      <c r="CW91" s="4">
        <f>'pdf DetailxSch Pos'!CW91*'pdf DetailxSch Pos'!CW$125</f>
        <v>110905.41871921178</v>
      </c>
      <c r="CY91" s="4">
        <f>'pdf DetailxSch Pos'!CY91*'pdf DetailxSch Pos'!CY$125</f>
        <v>0</v>
      </c>
      <c r="CZ91" s="4">
        <f>'pdf DetailxSch Pos'!CZ91*'pdf DetailxSch Pos'!CZ$125</f>
        <v>0</v>
      </c>
      <c r="DA91" s="4">
        <f>'pdf DetailxSch Pos'!DA91*'pdf DetailxSch Pos'!DA$125</f>
        <v>0</v>
      </c>
      <c r="DB91" s="4">
        <f>'pdf DetailxSch Pos'!DB91*'pdf DetailxSch Pos'!DB$125</f>
        <v>0</v>
      </c>
      <c r="DC91" s="4">
        <f>'pdf DetailxSch Pos'!DC91*'pdf DetailxSch Pos'!DC$125</f>
        <v>0</v>
      </c>
      <c r="DD91" s="4">
        <f>'pdf DetailxSch $$'!DE91</f>
        <v>78468</v>
      </c>
      <c r="DE91" s="4">
        <f t="shared" si="4"/>
        <v>7646880.0948298778</v>
      </c>
      <c r="DF91" s="4">
        <f t="shared" si="5"/>
        <v>7725348.0948298778</v>
      </c>
      <c r="DG91" s="4">
        <f>'pdf DetailxSch $$'!DG91</f>
        <v>7933270</v>
      </c>
      <c r="DH91" s="4">
        <f t="shared" si="6"/>
        <v>207921.90517012216</v>
      </c>
      <c r="DI91" s="44">
        <f t="shared" si="7"/>
        <v>-2.6914244202053766E-2</v>
      </c>
    </row>
    <row r="92" spans="1:113" x14ac:dyDescent="0.2">
      <c r="A92" s="7">
        <v>305</v>
      </c>
      <c r="B92" t="s">
        <v>107</v>
      </c>
      <c r="C92" t="s">
        <v>351</v>
      </c>
      <c r="D92">
        <v>2</v>
      </c>
      <c r="E92" s="10">
        <v>181</v>
      </c>
      <c r="F92" s="9">
        <v>2.1999999999999999E-2</v>
      </c>
      <c r="G92">
        <v>4</v>
      </c>
      <c r="H92" s="4">
        <f>'pdf DetailxSch Pos'!H92*'pdf DetailxSch Pos'!H$124</f>
        <v>191050.75104188372</v>
      </c>
      <c r="I92" s="4">
        <f>'pdf DetailxSch Pos'!I92*'pdf DetailxSch Pos'!I$124</f>
        <v>110891.27068881014</v>
      </c>
      <c r="J92" s="4">
        <f>'pdf DetailxSch Pos'!J92*'pdf DetailxSch Pos'!J$124</f>
        <v>0</v>
      </c>
      <c r="K92" s="4">
        <f>'pdf DetailxSch Pos'!K92*'pdf DetailxSch Pos'!K$124</f>
        <v>0</v>
      </c>
      <c r="L92" s="4">
        <f>'pdf DetailxSch Pos'!L92*'pdf DetailxSch Pos'!L$124</f>
        <v>0</v>
      </c>
      <c r="M92" s="4">
        <f>'pdf DetailxSch Pos'!M92*'pdf DetailxSch Pos'!M$124</f>
        <v>44752.529598305518</v>
      </c>
      <c r="N92" s="4">
        <f>'pdf DetailxSch Pos'!N92*'pdf DetailxSch Pos'!N$124</f>
        <v>59866.796146808359</v>
      </c>
      <c r="O92" s="4">
        <f>'pdf DetailxSch Pos'!O92*'pdf DetailxSch Pos'!O$124</f>
        <v>0</v>
      </c>
      <c r="P92" s="4">
        <f>'pdf DetailxSch Pos'!P92*'pdf DetailxSch Pos'!P$124</f>
        <v>0</v>
      </c>
      <c r="Q92" s="4">
        <f>'pdf DetailxSch Pos'!Q92*'pdf DetailxSch Pos'!Q$124</f>
        <v>0</v>
      </c>
      <c r="R92" s="4">
        <f>'pdf DetailxSch Pos'!R92*'pdf DetailxSch Pos'!R$124</f>
        <v>0</v>
      </c>
      <c r="S92" s="4">
        <f>'pdf DetailxSch Pos'!S92*'pdf DetailxSch Pos'!S$124</f>
        <v>77625.750694703253</v>
      </c>
      <c r="T92" s="4">
        <f>'pdf DetailxSch Pos'!T92*'pdf DetailxSch Pos'!T$124</f>
        <v>60676.224767295193</v>
      </c>
      <c r="U92" s="4">
        <f>'pdf DetailxSch Pos'!U92*'pdf DetailxSch Pos'!U$124</f>
        <v>49716.317374927377</v>
      </c>
      <c r="V92" s="4">
        <f>'pdf DetailxSch Pos'!V92*'pdf DetailxSch Pos'!V$124</f>
        <v>55445.635344405069</v>
      </c>
      <c r="W92" s="4">
        <f>'pdf DetailxSch Pos'!W92*'pdf DetailxSch Pos'!W$124</f>
        <v>332673.8120664304</v>
      </c>
      <c r="X92" s="4">
        <f>'pdf DetailxSch Pos'!X92*'pdf DetailxSch Pos'!X$124</f>
        <v>110891.27068881014</v>
      </c>
      <c r="Y92" s="4">
        <f>'pdf DetailxSch Pos'!Y92*'pdf DetailxSch Pos'!Y$124</f>
        <v>0</v>
      </c>
      <c r="Z92" s="4">
        <f>'pdf DetailxSch Pos'!Z92*'pdf DetailxSch Pos'!Z$124</f>
        <v>0</v>
      </c>
      <c r="AA92" s="4">
        <f>'pdf DetailxSch Pos'!AA92*'pdf DetailxSch Pos'!AA$124</f>
        <v>110891.27068881014</v>
      </c>
      <c r="AB92" s="4">
        <f>'pdf DetailxSch Pos'!AB92*'pdf DetailxSch Pos'!AB$124</f>
        <v>33411.157694564718</v>
      </c>
      <c r="AC92" s="4">
        <f>'pdf DetailxSch Pos'!AC92*'pdf DetailxSch Pos'!AC$124</f>
        <v>66822.315389129435</v>
      </c>
      <c r="AD92" s="4">
        <f>'pdf DetailxSch Pos'!AD92*'pdf DetailxSch Pos'!AD$124</f>
        <v>998021.43619929126</v>
      </c>
      <c r="AE92" s="4">
        <f>'pdf DetailxSch Pos'!AE92*'pdf DetailxSch Pos'!AE$124</f>
        <v>0</v>
      </c>
      <c r="AF92" s="4">
        <f>'pdf DetailxSch Pos'!AF92*'pdf DetailxSch Pos'!AF$124</f>
        <v>110891.27068881014</v>
      </c>
      <c r="AG92" s="4">
        <f>'pdf DetailxSch Pos'!AG92*'pdf DetailxSch Pos'!AG$124</f>
        <v>110891.27068881014</v>
      </c>
      <c r="AH92" s="4">
        <f>'pdf DetailxSch Pos'!AH92*'pdf DetailxSch Pos'!AH$124</f>
        <v>221782.54137762028</v>
      </c>
      <c r="AI92" s="4">
        <f>'pdf DetailxSch Pos'!AI92*'pdf DetailxSch Pos'!AI$124</f>
        <v>0</v>
      </c>
      <c r="AJ92" s="4">
        <f>'pdf DetailxSch Pos'!AJ92*'pdf DetailxSch Pos'!AJ$124</f>
        <v>0</v>
      </c>
      <c r="AK92" s="4">
        <f>'pdf DetailxSch Pos'!AK92*'pdf DetailxSch Pos'!AK$124</f>
        <v>0</v>
      </c>
      <c r="AL92" s="4">
        <f>'pdf DetailxSch Pos'!AL92*'pdf DetailxSch Pos'!AL$124</f>
        <v>221782.54137762028</v>
      </c>
      <c r="AM92" s="4">
        <f>'pdf DetailxSch Pos'!AM92*'pdf DetailxSch Pos'!AM$124</f>
        <v>0</v>
      </c>
      <c r="AN92" s="4">
        <f>'pdf DetailxSch Pos'!AN92*'pdf DetailxSch Pos'!AN$124</f>
        <v>0</v>
      </c>
      <c r="AO92" s="4">
        <f>'pdf DetailxSch Pos'!AO92*'pdf DetailxSch Pos'!AO$124</f>
        <v>0</v>
      </c>
      <c r="AP92" s="4">
        <f>'pdf DetailxSch Pos'!AP92*'pdf DetailxSch Pos'!AP$124</f>
        <v>0</v>
      </c>
      <c r="AQ92" s="4">
        <f>'pdf DetailxSch Pos'!AQ92*'pdf DetailxSch Pos'!AQ$124</f>
        <v>0</v>
      </c>
      <c r="AR92" s="4">
        <f>'pdf DetailxSch Pos'!AR92*'pdf DetailxSch Pos'!AR$124</f>
        <v>0</v>
      </c>
      <c r="AS92" s="4">
        <f>'pdf DetailxSch Pos'!AS92*'pdf DetailxSch Pos'!AS$124</f>
        <v>0</v>
      </c>
      <c r="AT92" s="4">
        <f>'pdf DetailxSch Pos'!AT92*'pdf DetailxSch Pos'!AT$125</f>
        <v>0</v>
      </c>
      <c r="AU92" s="4">
        <f>'pdf DetailxSch Pos'!AU92*'pdf DetailxSch Pos'!AU$125</f>
        <v>0</v>
      </c>
      <c r="AV92" s="4">
        <f>'pdf DetailxSch Pos'!AV92*'pdf DetailxSch Pos'!AV$125</f>
        <v>0</v>
      </c>
      <c r="AW92" s="4">
        <f>'pdf DetailxSch Pos'!AW92*'pdf DetailxSch Pos'!AW$125</f>
        <v>0</v>
      </c>
      <c r="AX92" s="4">
        <f>'pdf DetailxSch Pos'!AX92*'pdf DetailxSch Pos'!AX$125</f>
        <v>4458.1280788177328</v>
      </c>
      <c r="AY92" s="4">
        <f>'pdf DetailxSch Pos'!AY92*'pdf DetailxSch Pos'!AY$124</f>
        <v>0</v>
      </c>
      <c r="AZ92" s="4">
        <f>'pdf DetailxSch Pos'!AZ92*'pdf DetailxSch Pos'!AZ$124</f>
        <v>0</v>
      </c>
      <c r="BA92" s="4">
        <f>'pdf DetailxSch Pos'!BA92*'pdf DetailxSch Pos'!BA$124</f>
        <v>0</v>
      </c>
      <c r="BB92" s="4">
        <f>'pdf DetailxSch Pos'!BB92*'pdf DetailxSch Pos'!BB$124</f>
        <v>0</v>
      </c>
      <c r="BC92" s="4">
        <f>'pdf DetailxSch Pos'!BC92*'pdf DetailxSch Pos'!BC$124</f>
        <v>0</v>
      </c>
      <c r="BD92" s="4">
        <f>'pdf DetailxSch Pos'!BD92*'pdf DetailxSch Pos'!BD$124</f>
        <v>0</v>
      </c>
      <c r="BE92" s="4">
        <f>'pdf DetailxSch Pos'!BE92*'pdf DetailxSch Pos'!BE$124</f>
        <v>0</v>
      </c>
      <c r="BF92" s="4">
        <f>'pdf DetailxSch Pos'!BF92*'pdf DetailxSch Pos'!BF$125</f>
        <v>0</v>
      </c>
      <c r="BG92" s="4">
        <f>'pdf DetailxSch Pos'!BG92*'pdf DetailxSch Pos'!BG$125</f>
        <v>0</v>
      </c>
      <c r="BH92" s="4">
        <f>'pdf DetailxSch Pos'!BH92*'pdf DetailxSch Pos'!BH$125</f>
        <v>0</v>
      </c>
      <c r="BI92" s="4">
        <f>'pdf DetailxSch Pos'!BI92*'pdf DetailxSch Pos'!BI$125</f>
        <v>0</v>
      </c>
      <c r="BJ92" s="4">
        <f>'pdf DetailxSch Pos'!BJ92*'pdf DetailxSch Pos'!BJ$124</f>
        <v>0</v>
      </c>
      <c r="BK92" s="4">
        <f>'pdf DetailxSch Pos'!BK92*'pdf DetailxSch Pos'!BK$124</f>
        <v>0</v>
      </c>
      <c r="BL92" s="4">
        <f>'pdf DetailxSch Pos'!BL92*'pdf DetailxSch Pos'!BL$124</f>
        <v>0</v>
      </c>
      <c r="BM92" s="4">
        <f>'pdf DetailxSch Pos'!BM92*'pdf DetailxSch Pos'!BM$124</f>
        <v>0</v>
      </c>
      <c r="BN92" s="4">
        <f>'pdf DetailxSch Pos'!BN92*'pdf DetailxSch Pos'!BN$124</f>
        <v>0</v>
      </c>
      <c r="BO92" s="4">
        <f>'pdf DetailxSch Pos'!BO92*'pdf DetailxSch Pos'!BO$124</f>
        <v>0</v>
      </c>
      <c r="BP92" s="4">
        <f>'pdf DetailxSch Pos'!BP92*'pdf DetailxSch Pos'!BP$124</f>
        <v>0</v>
      </c>
      <c r="BQ92" s="4">
        <f>'pdf DetailxSch Pos'!BQ92*'pdf DetailxSch Pos'!BQ$124</f>
        <v>0</v>
      </c>
      <c r="BR92" s="4">
        <f>'pdf DetailxSch Pos'!BR92*'pdf DetailxSch Pos'!BR$125</f>
        <v>0</v>
      </c>
      <c r="BS92" s="4">
        <f>'pdf DetailxSch Pos'!BS92*'pdf DetailxSch Pos'!BS$125</f>
        <v>0</v>
      </c>
      <c r="BT92" s="4">
        <f>'pdf DetailxSch Pos'!BT92*'pdf DetailxSch Pos'!BT$125</f>
        <v>55095.566502463036</v>
      </c>
      <c r="BU92" s="4">
        <f>'pdf DetailxSch Pos'!BU92*'pdf DetailxSch Pos'!BU$125</f>
        <v>0</v>
      </c>
      <c r="BV92" s="4">
        <f>'pdf DetailxSch Pos'!BV92*'pdf DetailxSch Pos'!BV$124</f>
        <v>0</v>
      </c>
      <c r="BW92" s="4">
        <f>'pdf DetailxSch Pos'!BW92*'pdf DetailxSch Pos'!BW$125</f>
        <v>0</v>
      </c>
      <c r="BX92" s="4">
        <f>'pdf DetailxSch Pos'!BX92*'pdf DetailxSch Pos'!BX$125</f>
        <v>0</v>
      </c>
      <c r="BY92" s="4">
        <f>'pdf DetailxSch Pos'!BY92*'pdf DetailxSch Pos'!BY$125</f>
        <v>1025.6157635467978</v>
      </c>
      <c r="BZ92" s="4">
        <f>'pdf DetailxSch Pos'!BZ92*'pdf DetailxSch Pos'!BZ$125</f>
        <v>891.62561576354653</v>
      </c>
      <c r="CA92" s="4">
        <f>'pdf DetailxSch Pos'!CA92*'pdf DetailxSch Pos'!CA$125</f>
        <v>891.62561576354653</v>
      </c>
      <c r="CB92" s="4">
        <f>'pdf DetailxSch Pos'!CB92*'pdf DetailxSch Pos'!CB$125</f>
        <v>1025.6157635467978</v>
      </c>
      <c r="CC92" s="4">
        <f>'pdf DetailxSch Pos'!CC92*'pdf DetailxSch Pos'!CC$125</f>
        <v>3566.5024630541861</v>
      </c>
      <c r="CD92" s="4">
        <f>'pdf DetailxSch Pos'!CD92*'pdf DetailxSch Pos'!CD$124</f>
        <v>0</v>
      </c>
      <c r="CE92" s="4">
        <f>'pdf DetailxSch Pos'!CE92*'pdf DetailxSch Pos'!CE$124</f>
        <v>0</v>
      </c>
      <c r="CF92" s="4">
        <f>'pdf DetailxSch Pos'!CF92*'pdf DetailxSch Pos'!CF$125</f>
        <v>0</v>
      </c>
      <c r="CG92" s="4">
        <f>'pdf DetailxSch Pos'!CG92*'pdf DetailxSch Pos'!CG$125</f>
        <v>0</v>
      </c>
      <c r="CH92" s="4">
        <f>'pdf DetailxSch Pos'!CH92*'pdf DetailxSch Pos'!CH$124</f>
        <v>0</v>
      </c>
      <c r="CI92" s="4">
        <f>'pdf DetailxSch Pos'!CI92*'pdf DetailxSch Pos'!CI$124</f>
        <v>0</v>
      </c>
      <c r="CJ92" s="4">
        <f>'pdf DetailxSch Pos'!CJ92*'pdf DetailxSch Pos'!CJ$125</f>
        <v>0</v>
      </c>
      <c r="CK92" s="4">
        <f>'pdf DetailxSch Pos'!CK92*'pdf DetailxSch Pos'!CK$125</f>
        <v>0</v>
      </c>
      <c r="CL92" s="4">
        <f>'pdf DetailxSch Pos'!CL92*'pdf DetailxSch Pos'!CL$125</f>
        <v>17832.512315270931</v>
      </c>
      <c r="CM92" s="4">
        <f>'pdf DetailxSch Pos'!CM92*'pdf DetailxSch Pos'!CM$125</f>
        <v>48066.009852216732</v>
      </c>
      <c r="CN92" s="4">
        <f>'pdf DetailxSch Pos'!CN92*'pdf DetailxSch Pos'!CN$125</f>
        <v>3554.6798029556639</v>
      </c>
      <c r="CO92" s="4">
        <f>'pdf DetailxSch Pos'!CO92*'pdf DetailxSch Pos'!CO$125</f>
        <v>0</v>
      </c>
      <c r="CP92" s="4">
        <f>'pdf DetailxSch Pos'!CP92*'pdf DetailxSch Pos'!CP$125</f>
        <v>0</v>
      </c>
      <c r="CQ92" s="4">
        <f>'pdf DetailxSch Pos'!CQ92*'pdf DetailxSch Pos'!CQ$125</f>
        <v>0</v>
      </c>
      <c r="CR92" s="4">
        <f>'pdf DetailxSch Pos'!CR92*'pdf DetailxSch Pos'!CR$125</f>
        <v>0</v>
      </c>
      <c r="CS92" s="4">
        <f>'pdf DetailxSch Pos'!CS92*'pdf DetailxSch Pos'!CS$124</f>
        <v>0</v>
      </c>
      <c r="CT92" s="4">
        <f>'pdf DetailxSch Pos'!CT92*'pdf DetailxSch Pos'!CT$125</f>
        <v>517.24137931034466</v>
      </c>
      <c r="CU92" s="4">
        <f>'pdf DetailxSch Pos'!CU92*'pdf DetailxSch Pos'!CU$125</f>
        <v>0</v>
      </c>
      <c r="CV92" s="4">
        <f>'pdf DetailxSch Pos'!CV92*'pdf DetailxSch Pos'!CV$125</f>
        <v>0</v>
      </c>
      <c r="CW92" s="4">
        <f>'pdf DetailxSch Pos'!CW92*'pdf DetailxSch Pos'!CW$125</f>
        <v>0</v>
      </c>
      <c r="CY92" s="4">
        <f>'pdf DetailxSch Pos'!CY92*'pdf DetailxSch Pos'!CY$125</f>
        <v>0</v>
      </c>
      <c r="CZ92" s="4">
        <f>'pdf DetailxSch Pos'!CZ92*'pdf DetailxSch Pos'!CZ$125</f>
        <v>0</v>
      </c>
      <c r="DA92" s="4">
        <f>'pdf DetailxSch Pos'!DA92*'pdf DetailxSch Pos'!DA$125</f>
        <v>0</v>
      </c>
      <c r="DB92" s="4">
        <f>'pdf DetailxSch Pos'!DB92*'pdf DetailxSch Pos'!DB$125</f>
        <v>0</v>
      </c>
      <c r="DC92" s="4">
        <f>'pdf DetailxSch Pos'!DC92*'pdf DetailxSch Pos'!DC$125</f>
        <v>0</v>
      </c>
      <c r="DD92" s="4">
        <f>'pdf DetailxSch $$'!DE92</f>
        <v>5</v>
      </c>
      <c r="DE92" s="4">
        <f t="shared" si="4"/>
        <v>3105009.2856697445</v>
      </c>
      <c r="DF92" s="4">
        <f t="shared" si="5"/>
        <v>3105014.2856697445</v>
      </c>
      <c r="DG92" s="4">
        <f>'pdf DetailxSch $$'!DG92</f>
        <v>3169247</v>
      </c>
      <c r="DH92" s="4">
        <f t="shared" si="6"/>
        <v>64232.71433025552</v>
      </c>
      <c r="DI92" s="44">
        <f t="shared" si="7"/>
        <v>-2.0686769341674918E-2</v>
      </c>
    </row>
    <row r="93" spans="1:113" x14ac:dyDescent="0.2">
      <c r="A93" s="7">
        <v>307</v>
      </c>
      <c r="B93" t="s">
        <v>108</v>
      </c>
      <c r="C93" t="s">
        <v>351</v>
      </c>
      <c r="D93">
        <v>8</v>
      </c>
      <c r="E93" s="10">
        <v>259</v>
      </c>
      <c r="F93" s="9">
        <v>0.81899999999999995</v>
      </c>
      <c r="G93">
        <v>212</v>
      </c>
      <c r="H93" s="4">
        <f>'pdf DetailxSch Pos'!H93*'pdf DetailxSch Pos'!H$124</f>
        <v>191050.75104188372</v>
      </c>
      <c r="I93" s="4">
        <f>'pdf DetailxSch Pos'!I93*'pdf DetailxSch Pos'!I$124</f>
        <v>110891.27068881014</v>
      </c>
      <c r="J93" s="4">
        <f>'pdf DetailxSch Pos'!J93*'pdf DetailxSch Pos'!J$124</f>
        <v>0</v>
      </c>
      <c r="K93" s="4">
        <f>'pdf DetailxSch Pos'!K93*'pdf DetailxSch Pos'!K$124</f>
        <v>0</v>
      </c>
      <c r="L93" s="4">
        <f>'pdf DetailxSch Pos'!L93*'pdf DetailxSch Pos'!L$124</f>
        <v>0</v>
      </c>
      <c r="M93" s="4">
        <f>'pdf DetailxSch Pos'!M93*'pdf DetailxSch Pos'!M$124</f>
        <v>44752.529598305518</v>
      </c>
      <c r="N93" s="4">
        <f>'pdf DetailxSch Pos'!N93*'pdf DetailxSch Pos'!N$124</f>
        <v>59866.796146808359</v>
      </c>
      <c r="O93" s="4">
        <f>'pdf DetailxSch Pos'!O93*'pdf DetailxSch Pos'!O$124</f>
        <v>0</v>
      </c>
      <c r="P93" s="4">
        <f>'pdf DetailxSch Pos'!P93*'pdf DetailxSch Pos'!P$124</f>
        <v>0</v>
      </c>
      <c r="Q93" s="4">
        <f>'pdf DetailxSch Pos'!Q93*'pdf DetailxSch Pos'!Q$124</f>
        <v>0</v>
      </c>
      <c r="R93" s="4">
        <f>'pdf DetailxSch Pos'!R93*'pdf DetailxSch Pos'!R$124</f>
        <v>0</v>
      </c>
      <c r="S93" s="4">
        <f>'pdf DetailxSch Pos'!S93*'pdf DetailxSch Pos'!S$124</f>
        <v>77625.750694703253</v>
      </c>
      <c r="T93" s="4">
        <f>'pdf DetailxSch Pos'!T93*'pdf DetailxSch Pos'!T$124</f>
        <v>60676.224767295193</v>
      </c>
      <c r="U93" s="4">
        <f>'pdf DetailxSch Pos'!U93*'pdf DetailxSch Pos'!U$124</f>
        <v>49716.317374927377</v>
      </c>
      <c r="V93" s="4">
        <f>'pdf DetailxSch Pos'!V93*'pdf DetailxSch Pos'!V$124</f>
        <v>55445.635344405069</v>
      </c>
      <c r="W93" s="4">
        <f>'pdf DetailxSch Pos'!W93*'pdf DetailxSch Pos'!W$124</f>
        <v>332673.8120664304</v>
      </c>
      <c r="X93" s="4">
        <f>'pdf DetailxSch Pos'!X93*'pdf DetailxSch Pos'!X$124</f>
        <v>0</v>
      </c>
      <c r="Y93" s="4">
        <f>'pdf DetailxSch Pos'!Y93*'pdf DetailxSch Pos'!Y$124</f>
        <v>221782.54137762028</v>
      </c>
      <c r="Z93" s="4">
        <f>'pdf DetailxSch Pos'!Z93*'pdf DetailxSch Pos'!Z$124</f>
        <v>0</v>
      </c>
      <c r="AA93" s="4">
        <f>'pdf DetailxSch Pos'!AA93*'pdf DetailxSch Pos'!AA$124</f>
        <v>221782.54137762028</v>
      </c>
      <c r="AB93" s="4">
        <f>'pdf DetailxSch Pos'!AB93*'pdf DetailxSch Pos'!AB$124</f>
        <v>133644.63077825887</v>
      </c>
      <c r="AC93" s="4">
        <f>'pdf DetailxSch Pos'!AC93*'pdf DetailxSch Pos'!AC$124</f>
        <v>66822.315389129435</v>
      </c>
      <c r="AD93" s="4">
        <f>'pdf DetailxSch Pos'!AD93*'pdf DetailxSch Pos'!AD$124</f>
        <v>1108912.7068881013</v>
      </c>
      <c r="AE93" s="4">
        <f>'pdf DetailxSch Pos'!AE93*'pdf DetailxSch Pos'!AE$124</f>
        <v>0</v>
      </c>
      <c r="AF93" s="4">
        <f>'pdf DetailxSch Pos'!AF93*'pdf DetailxSch Pos'!AF$124</f>
        <v>110891.27068881014</v>
      </c>
      <c r="AG93" s="4">
        <f>'pdf DetailxSch Pos'!AG93*'pdf DetailxSch Pos'!AG$124</f>
        <v>110891.27068881014</v>
      </c>
      <c r="AH93" s="4">
        <f>'pdf DetailxSch Pos'!AH93*'pdf DetailxSch Pos'!AH$124</f>
        <v>776238.89482167095</v>
      </c>
      <c r="AI93" s="4">
        <f>'pdf DetailxSch Pos'!AI93*'pdf DetailxSch Pos'!AI$124</f>
        <v>167055.78847282359</v>
      </c>
      <c r="AJ93" s="4">
        <f>'pdf DetailxSch Pos'!AJ93*'pdf DetailxSch Pos'!AJ$124</f>
        <v>0</v>
      </c>
      <c r="AK93" s="4">
        <f>'pdf DetailxSch Pos'!AK93*'pdf DetailxSch Pos'!AK$124</f>
        <v>0</v>
      </c>
      <c r="AL93" s="4">
        <f>'pdf DetailxSch Pos'!AL93*'pdf DetailxSch Pos'!AL$124</f>
        <v>0</v>
      </c>
      <c r="AM93" s="4">
        <f>'pdf DetailxSch Pos'!AM93*'pdf DetailxSch Pos'!AM$124</f>
        <v>5544.5635344405073</v>
      </c>
      <c r="AN93" s="4">
        <f>'pdf DetailxSch Pos'!AN93*'pdf DetailxSch Pos'!AN$124</f>
        <v>0</v>
      </c>
      <c r="AO93" s="4">
        <f>'pdf DetailxSch Pos'!AO93*'pdf DetailxSch Pos'!AO$124</f>
        <v>0</v>
      </c>
      <c r="AP93" s="4">
        <f>'pdf DetailxSch Pos'!AP93*'pdf DetailxSch Pos'!AP$124</f>
        <v>0</v>
      </c>
      <c r="AQ93" s="4">
        <f>'pdf DetailxSch Pos'!AQ93*'pdf DetailxSch Pos'!AQ$124</f>
        <v>21480</v>
      </c>
      <c r="AR93" s="4">
        <f>'pdf DetailxSch Pos'!AR93*'pdf DetailxSch Pos'!AR$124</f>
        <v>21480</v>
      </c>
      <c r="AS93" s="4">
        <f>'pdf DetailxSch Pos'!AS93*'pdf DetailxSch Pos'!AS$124</f>
        <v>10740</v>
      </c>
      <c r="AT93" s="4">
        <f>'pdf DetailxSch Pos'!AT93*'pdf DetailxSch Pos'!AT$125</f>
        <v>0</v>
      </c>
      <c r="AU93" s="4">
        <f>'pdf DetailxSch Pos'!AU93*'pdf DetailxSch Pos'!AU$125</f>
        <v>0</v>
      </c>
      <c r="AV93" s="4">
        <f>'pdf DetailxSch Pos'!AV93*'pdf DetailxSch Pos'!AV$125</f>
        <v>113865.02463054184</v>
      </c>
      <c r="AW93" s="4">
        <f>'pdf DetailxSch Pos'!AW93*'pdf DetailxSch Pos'!AW$125</f>
        <v>1839.4088669950734</v>
      </c>
      <c r="AX93" s="4">
        <f>'pdf DetailxSch Pos'!AX93*'pdf DetailxSch Pos'!AX$125</f>
        <v>0</v>
      </c>
      <c r="AY93" s="4">
        <f>'pdf DetailxSch Pos'!AY93*'pdf DetailxSch Pos'!AY$124</f>
        <v>0</v>
      </c>
      <c r="AZ93" s="4">
        <f>'pdf DetailxSch Pos'!AZ93*'pdf DetailxSch Pos'!AZ$124</f>
        <v>0</v>
      </c>
      <c r="BA93" s="4">
        <f>'pdf DetailxSch Pos'!BA93*'pdf DetailxSch Pos'!BA$124</f>
        <v>0</v>
      </c>
      <c r="BB93" s="4">
        <f>'pdf DetailxSch Pos'!BB93*'pdf DetailxSch Pos'!BB$124</f>
        <v>0</v>
      </c>
      <c r="BC93" s="4">
        <f>'pdf DetailxSch Pos'!BC93*'pdf DetailxSch Pos'!BC$124</f>
        <v>0</v>
      </c>
      <c r="BD93" s="4">
        <f>'pdf DetailxSch Pos'!BD93*'pdf DetailxSch Pos'!BD$124</f>
        <v>0</v>
      </c>
      <c r="BE93" s="4">
        <f>'pdf DetailxSch Pos'!BE93*'pdf DetailxSch Pos'!BE$124</f>
        <v>0</v>
      </c>
      <c r="BF93" s="4">
        <f>'pdf DetailxSch Pos'!BF93*'pdf DetailxSch Pos'!BF$125</f>
        <v>0</v>
      </c>
      <c r="BG93" s="4">
        <f>'pdf DetailxSch Pos'!BG93*'pdf DetailxSch Pos'!BG$125</f>
        <v>0</v>
      </c>
      <c r="BH93" s="4">
        <f>'pdf DetailxSch Pos'!BH93*'pdf DetailxSch Pos'!BH$125</f>
        <v>0</v>
      </c>
      <c r="BI93" s="4">
        <f>'pdf DetailxSch Pos'!BI93*'pdf DetailxSch Pos'!BI$125</f>
        <v>0</v>
      </c>
      <c r="BJ93" s="4">
        <f>'pdf DetailxSch Pos'!BJ93*'pdf DetailxSch Pos'!BJ$124</f>
        <v>0</v>
      </c>
      <c r="BK93" s="4">
        <f>'pdf DetailxSch Pos'!BK93*'pdf DetailxSch Pos'!BK$124</f>
        <v>0</v>
      </c>
      <c r="BL93" s="4">
        <f>'pdf DetailxSch Pos'!BL93*'pdf DetailxSch Pos'!BL$124</f>
        <v>0</v>
      </c>
      <c r="BM93" s="4">
        <f>'pdf DetailxSch Pos'!BM93*'pdf DetailxSch Pos'!BM$124</f>
        <v>0</v>
      </c>
      <c r="BN93" s="4">
        <f>'pdf DetailxSch Pos'!BN93*'pdf DetailxSch Pos'!BN$124</f>
        <v>0</v>
      </c>
      <c r="BO93" s="4">
        <f>'pdf DetailxSch Pos'!BO93*'pdf DetailxSch Pos'!BO$124</f>
        <v>0</v>
      </c>
      <c r="BP93" s="4">
        <f>'pdf DetailxSch Pos'!BP93*'pdf DetailxSch Pos'!BP$124</f>
        <v>0</v>
      </c>
      <c r="BQ93" s="4">
        <f>'pdf DetailxSch Pos'!BQ93*'pdf DetailxSch Pos'!BQ$124</f>
        <v>0</v>
      </c>
      <c r="BR93" s="4">
        <f>'pdf DetailxSch Pos'!BR93*'pdf DetailxSch Pos'!BR$125</f>
        <v>0</v>
      </c>
      <c r="BS93" s="4">
        <f>'pdf DetailxSch Pos'!BS93*'pdf DetailxSch Pos'!BS$125</f>
        <v>0</v>
      </c>
      <c r="BT93" s="4">
        <f>'pdf DetailxSch Pos'!BT93*'pdf DetailxSch Pos'!BT$125</f>
        <v>110191.13300492607</v>
      </c>
      <c r="BU93" s="4">
        <f>'pdf DetailxSch Pos'!BU93*'pdf DetailxSch Pos'!BU$125</f>
        <v>0</v>
      </c>
      <c r="BV93" s="4">
        <f>'pdf DetailxSch Pos'!BV93*'pdf DetailxSch Pos'!BV$124</f>
        <v>0</v>
      </c>
      <c r="BW93" s="4">
        <f>'pdf DetailxSch Pos'!BW93*'pdf DetailxSch Pos'!BW$125</f>
        <v>0</v>
      </c>
      <c r="BX93" s="4">
        <f>'pdf DetailxSch Pos'!BX93*'pdf DetailxSch Pos'!BX$125</f>
        <v>8395.0738916256123</v>
      </c>
      <c r="BY93" s="4">
        <f>'pdf DetailxSch Pos'!BY93*'pdf DetailxSch Pos'!BY$125</f>
        <v>1466.9950738916252</v>
      </c>
      <c r="BZ93" s="4">
        <f>'pdf DetailxSch Pos'!BZ93*'pdf DetailxSch Pos'!BZ$125</f>
        <v>1275.8620689655168</v>
      </c>
      <c r="CA93" s="4">
        <f>'pdf DetailxSch Pos'!CA93*'pdf DetailxSch Pos'!CA$125</f>
        <v>1275.8620689655168</v>
      </c>
      <c r="CB93" s="4">
        <f>'pdf DetailxSch Pos'!CB93*'pdf DetailxSch Pos'!CB$125</f>
        <v>1466.9950738916252</v>
      </c>
      <c r="CC93" s="4">
        <f>'pdf DetailxSch Pos'!CC93*'pdf DetailxSch Pos'!CC$125</f>
        <v>5103.448275862067</v>
      </c>
      <c r="CD93" s="4">
        <f>'pdf DetailxSch Pos'!CD93*'pdf DetailxSch Pos'!CD$124</f>
        <v>0</v>
      </c>
      <c r="CE93" s="4">
        <f>'pdf DetailxSch Pos'!CE93*'pdf DetailxSch Pos'!CE$124</f>
        <v>0</v>
      </c>
      <c r="CF93" s="4">
        <f>'pdf DetailxSch Pos'!CF93*'pdf DetailxSch Pos'!CF$125</f>
        <v>0</v>
      </c>
      <c r="CG93" s="4">
        <f>'pdf DetailxSch Pos'!CG93*'pdf DetailxSch Pos'!CG$125</f>
        <v>0</v>
      </c>
      <c r="CH93" s="4">
        <f>'pdf DetailxSch Pos'!CH93*'pdf DetailxSch Pos'!CH$124</f>
        <v>0</v>
      </c>
      <c r="CI93" s="4">
        <f>'pdf DetailxSch Pos'!CI93*'pdf DetailxSch Pos'!CI$124</f>
        <v>0</v>
      </c>
      <c r="CJ93" s="4">
        <f>'pdf DetailxSch Pos'!CJ93*'pdf DetailxSch Pos'!CJ$125</f>
        <v>0</v>
      </c>
      <c r="CK93" s="4">
        <f>'pdf DetailxSch Pos'!CK93*'pdf DetailxSch Pos'!CK$125</f>
        <v>0</v>
      </c>
      <c r="CL93" s="4">
        <f>'pdf DetailxSch Pos'!CL93*'pdf DetailxSch Pos'!CL$125</f>
        <v>25517.241379310337</v>
      </c>
      <c r="CM93" s="4">
        <f>'pdf DetailxSch Pos'!CM93*'pdf DetailxSch Pos'!CM$125</f>
        <v>63617.733990147761</v>
      </c>
      <c r="CN93" s="4">
        <f>'pdf DetailxSch Pos'!CN93*'pdf DetailxSch Pos'!CN$125</f>
        <v>4342.8571428571413</v>
      </c>
      <c r="CO93" s="4">
        <f>'pdf DetailxSch Pos'!CO93*'pdf DetailxSch Pos'!CO$125</f>
        <v>0</v>
      </c>
      <c r="CP93" s="4">
        <f>'pdf DetailxSch Pos'!CP93*'pdf DetailxSch Pos'!CP$125</f>
        <v>0</v>
      </c>
      <c r="CQ93" s="4">
        <f>'pdf DetailxSch Pos'!CQ93*'pdf DetailxSch Pos'!CQ$125</f>
        <v>0</v>
      </c>
      <c r="CR93" s="4">
        <f>'pdf DetailxSch Pos'!CR93*'pdf DetailxSch Pos'!CR$125</f>
        <v>0</v>
      </c>
      <c r="CS93" s="4">
        <f>'pdf DetailxSch Pos'!CS93*'pdf DetailxSch Pos'!CS$124</f>
        <v>0</v>
      </c>
      <c r="CT93" s="4">
        <f>'pdf DetailxSch Pos'!CT93*'pdf DetailxSch Pos'!CT$125</f>
        <v>22093.596059113293</v>
      </c>
      <c r="CU93" s="4">
        <f>'pdf DetailxSch Pos'!CU93*'pdf DetailxSch Pos'!CU$125</f>
        <v>0</v>
      </c>
      <c r="CV93" s="4">
        <f>'pdf DetailxSch Pos'!CV93*'pdf DetailxSch Pos'!CV$125</f>
        <v>44026.600985221659</v>
      </c>
      <c r="CW93" s="4">
        <f>'pdf DetailxSch Pos'!CW93*'pdf DetailxSch Pos'!CW$125</f>
        <v>110905.41871921178</v>
      </c>
      <c r="CY93" s="4">
        <f>'pdf DetailxSch Pos'!CY93*'pdf DetailxSch Pos'!CY$125</f>
        <v>0</v>
      </c>
      <c r="CZ93" s="4">
        <f>'pdf DetailxSch Pos'!CZ93*'pdf DetailxSch Pos'!CZ$125</f>
        <v>0</v>
      </c>
      <c r="DA93" s="4">
        <f>'pdf DetailxSch Pos'!DA93*'pdf DetailxSch Pos'!DA$125</f>
        <v>0</v>
      </c>
      <c r="DB93" s="4">
        <f>'pdf DetailxSch Pos'!DB93*'pdf DetailxSch Pos'!DB$125</f>
        <v>0</v>
      </c>
      <c r="DC93" s="4">
        <f>'pdf DetailxSch Pos'!DC93*'pdf DetailxSch Pos'!DC$125</f>
        <v>0</v>
      </c>
      <c r="DD93" s="4">
        <f>'pdf DetailxSch $$'!DE93</f>
        <v>112065</v>
      </c>
      <c r="DE93" s="4">
        <f t="shared" si="4"/>
        <v>4475348.8629723806</v>
      </c>
      <c r="DF93" s="4">
        <f t="shared" si="5"/>
        <v>4587413.8629723806</v>
      </c>
      <c r="DG93" s="4">
        <f>'pdf DetailxSch $$'!DG93</f>
        <v>4697388</v>
      </c>
      <c r="DH93" s="4">
        <f t="shared" si="6"/>
        <v>109974.13702761941</v>
      </c>
      <c r="DI93" s="44">
        <f t="shared" si="7"/>
        <v>-2.3973014058156612E-2</v>
      </c>
    </row>
    <row r="94" spans="1:113" x14ac:dyDescent="0.2">
      <c r="A94" s="7">
        <v>409</v>
      </c>
      <c r="B94" t="s">
        <v>109</v>
      </c>
      <c r="C94" t="s">
        <v>354</v>
      </c>
      <c r="D94">
        <v>2</v>
      </c>
      <c r="E94" s="10">
        <v>600</v>
      </c>
      <c r="F94" s="9">
        <v>0.26</v>
      </c>
      <c r="G94">
        <v>156</v>
      </c>
      <c r="H94" s="4">
        <f>'pdf DetailxSch Pos'!H94*'pdf DetailxSch Pos'!H$124</f>
        <v>191050.75104188372</v>
      </c>
      <c r="I94" s="4">
        <f>'pdf DetailxSch Pos'!I94*'pdf DetailxSch Pos'!I$124</f>
        <v>110891.27068881014</v>
      </c>
      <c r="J94" s="4">
        <f>'pdf DetailxSch Pos'!J94*'pdf DetailxSch Pos'!J$124</f>
        <v>412869.82288496837</v>
      </c>
      <c r="K94" s="4">
        <f>'pdf DetailxSch Pos'!K94*'pdf DetailxSch Pos'!K$124</f>
        <v>110891.27068881014</v>
      </c>
      <c r="L94" s="4">
        <f>'pdf DetailxSch Pos'!L94*'pdf DetailxSch Pos'!L$124</f>
        <v>0</v>
      </c>
      <c r="M94" s="4">
        <f>'pdf DetailxSch Pos'!M94*'pdf DetailxSch Pos'!M$124</f>
        <v>89505.059196611037</v>
      </c>
      <c r="N94" s="4">
        <f>'pdf DetailxSch Pos'!N94*'pdf DetailxSch Pos'!N$124</f>
        <v>59866.796146808359</v>
      </c>
      <c r="O94" s="4">
        <f>'pdf DetailxSch Pos'!O94*'pdf DetailxSch Pos'!O$124</f>
        <v>67246.79081744951</v>
      </c>
      <c r="P94" s="4">
        <f>'pdf DetailxSch Pos'!P94*'pdf DetailxSch Pos'!P$124</f>
        <v>0</v>
      </c>
      <c r="Q94" s="4">
        <f>'pdf DetailxSch Pos'!Q94*'pdf DetailxSch Pos'!Q$124</f>
        <v>0</v>
      </c>
      <c r="R94" s="4">
        <f>'pdf DetailxSch Pos'!R94*'pdf DetailxSch Pos'!R$124</f>
        <v>0</v>
      </c>
      <c r="S94" s="4">
        <f>'pdf DetailxSch Pos'!S94*'pdf DetailxSch Pos'!S$124</f>
        <v>77625.750694703253</v>
      </c>
      <c r="T94" s="4">
        <f>'pdf DetailxSch Pos'!T94*'pdf DetailxSch Pos'!T$124</f>
        <v>60676.224767295193</v>
      </c>
      <c r="U94" s="4">
        <f>'pdf DetailxSch Pos'!U94*'pdf DetailxSch Pos'!U$124</f>
        <v>149148.95212478214</v>
      </c>
      <c r="V94" s="4">
        <f>'pdf DetailxSch Pos'!V94*'pdf DetailxSch Pos'!V$124</f>
        <v>110891.27068881014</v>
      </c>
      <c r="W94" s="4">
        <f>'pdf DetailxSch Pos'!W94*'pdf DetailxSch Pos'!W$124</f>
        <v>332673.8120664304</v>
      </c>
      <c r="X94" s="4">
        <f>'pdf DetailxSch Pos'!X94*'pdf DetailxSch Pos'!X$124</f>
        <v>0</v>
      </c>
      <c r="Y94" s="4">
        <f>'pdf DetailxSch Pos'!Y94*'pdf DetailxSch Pos'!Y$124</f>
        <v>221782.54137762028</v>
      </c>
      <c r="Z94" s="4">
        <f>'pdf DetailxSch Pos'!Z94*'pdf DetailxSch Pos'!Z$124</f>
        <v>110891.27068881014</v>
      </c>
      <c r="AA94" s="4">
        <f>'pdf DetailxSch Pos'!AA94*'pdf DetailxSch Pos'!AA$124</f>
        <v>221782.54137762028</v>
      </c>
      <c r="AB94" s="4">
        <f>'pdf DetailxSch Pos'!AB94*'pdf DetailxSch Pos'!AB$124</f>
        <v>167055.78847282359</v>
      </c>
      <c r="AC94" s="4">
        <f>'pdf DetailxSch Pos'!AC94*'pdf DetailxSch Pos'!AC$124</f>
        <v>66822.315389129435</v>
      </c>
      <c r="AD94" s="4">
        <f>'pdf DetailxSch Pos'!AD94*'pdf DetailxSch Pos'!AD$124</f>
        <v>2783370.8942891345</v>
      </c>
      <c r="AE94" s="4">
        <f>'pdf DetailxSch Pos'!AE94*'pdf DetailxSch Pos'!AE$124</f>
        <v>0</v>
      </c>
      <c r="AF94" s="4">
        <f>'pdf DetailxSch Pos'!AF94*'pdf DetailxSch Pos'!AF$124</f>
        <v>110891.27068881014</v>
      </c>
      <c r="AG94" s="4">
        <f>'pdf DetailxSch Pos'!AG94*'pdf DetailxSch Pos'!AG$124</f>
        <v>221782.54137762028</v>
      </c>
      <c r="AH94" s="4">
        <f>'pdf DetailxSch Pos'!AH94*'pdf DetailxSch Pos'!AH$124</f>
        <v>1108912.7068881013</v>
      </c>
      <c r="AI94" s="4">
        <f>'pdf DetailxSch Pos'!AI94*'pdf DetailxSch Pos'!AI$124</f>
        <v>167055.78847282359</v>
      </c>
      <c r="AJ94" s="4">
        <f>'pdf DetailxSch Pos'!AJ94*'pdf DetailxSch Pos'!AJ$124</f>
        <v>0</v>
      </c>
      <c r="AK94" s="4">
        <f>'pdf DetailxSch Pos'!AK94*'pdf DetailxSch Pos'!AK$124</f>
        <v>114084.97559574516</v>
      </c>
      <c r="AL94" s="4">
        <f>'pdf DetailxSch Pos'!AL94*'pdf DetailxSch Pos'!AL$124</f>
        <v>554456.35344405065</v>
      </c>
      <c r="AM94" s="4">
        <f>'pdf DetailxSch Pos'!AM94*'pdf DetailxSch Pos'!AM$124</f>
        <v>0</v>
      </c>
      <c r="AN94" s="4">
        <f>'pdf DetailxSch Pos'!AN94*'pdf DetailxSch Pos'!AN$124</f>
        <v>0</v>
      </c>
      <c r="AO94" s="4">
        <f>'pdf DetailxSch Pos'!AO94*'pdf DetailxSch Pos'!AO$124</f>
        <v>110891.27068881014</v>
      </c>
      <c r="AP94" s="4">
        <f>'pdf DetailxSch Pos'!AP94*'pdf DetailxSch Pos'!AP$124</f>
        <v>0</v>
      </c>
      <c r="AQ94" s="4">
        <f>'pdf DetailxSch Pos'!AQ94*'pdf DetailxSch Pos'!AQ$124</f>
        <v>0</v>
      </c>
      <c r="AR94" s="4">
        <f>'pdf DetailxSch Pos'!AR94*'pdf DetailxSch Pos'!AR$124</f>
        <v>0</v>
      </c>
      <c r="AS94" s="4">
        <f>'pdf DetailxSch Pos'!AS94*'pdf DetailxSch Pos'!AS$124</f>
        <v>0</v>
      </c>
      <c r="AT94" s="4">
        <f>'pdf DetailxSch Pos'!AT94*'pdf DetailxSch Pos'!AT$125</f>
        <v>0</v>
      </c>
      <c r="AU94" s="4">
        <f>'pdf DetailxSch Pos'!AU94*'pdf DetailxSch Pos'!AU$125</f>
        <v>0</v>
      </c>
      <c r="AV94" s="4">
        <f>'pdf DetailxSch Pos'!AV94*'pdf DetailxSch Pos'!AV$125</f>
        <v>0</v>
      </c>
      <c r="AW94" s="4">
        <f>'pdf DetailxSch Pos'!AW94*'pdf DetailxSch Pos'!AW$125</f>
        <v>0</v>
      </c>
      <c r="AX94" s="4">
        <f>'pdf DetailxSch Pos'!AX94*'pdf DetailxSch Pos'!AX$125</f>
        <v>14778.325123152705</v>
      </c>
      <c r="AY94" s="4">
        <f>'pdf DetailxSch Pos'!AY94*'pdf DetailxSch Pos'!AY$124</f>
        <v>0</v>
      </c>
      <c r="AZ94" s="4">
        <f>'pdf DetailxSch Pos'!AZ94*'pdf DetailxSch Pos'!AZ$124</f>
        <v>0</v>
      </c>
      <c r="BA94" s="4">
        <f>'pdf DetailxSch Pos'!BA94*'pdf DetailxSch Pos'!BA$124</f>
        <v>0</v>
      </c>
      <c r="BB94" s="4">
        <f>'pdf DetailxSch Pos'!BB94*'pdf DetailxSch Pos'!BB$124</f>
        <v>0</v>
      </c>
      <c r="BC94" s="4">
        <f>'pdf DetailxSch Pos'!BC94*'pdf DetailxSch Pos'!BC$124</f>
        <v>0</v>
      </c>
      <c r="BD94" s="4">
        <f>'pdf DetailxSch Pos'!BD94*'pdf DetailxSch Pos'!BD$124</f>
        <v>0</v>
      </c>
      <c r="BE94" s="4">
        <f>'pdf DetailxSch Pos'!BE94*'pdf DetailxSch Pos'!BE$124</f>
        <v>0</v>
      </c>
      <c r="BF94" s="4">
        <f>'pdf DetailxSch Pos'!BF94*'pdf DetailxSch Pos'!BF$125</f>
        <v>0</v>
      </c>
      <c r="BG94" s="4">
        <f>'pdf DetailxSch Pos'!BG94*'pdf DetailxSch Pos'!BG$125</f>
        <v>0</v>
      </c>
      <c r="BH94" s="4">
        <f>'pdf DetailxSch Pos'!BH94*'pdf DetailxSch Pos'!BH$125</f>
        <v>0</v>
      </c>
      <c r="BI94" s="4">
        <f>'pdf DetailxSch Pos'!BI94*'pdf DetailxSch Pos'!BI$125</f>
        <v>0</v>
      </c>
      <c r="BJ94" s="4">
        <f>'pdf DetailxSch Pos'!BJ94*'pdf DetailxSch Pos'!BJ$124</f>
        <v>0</v>
      </c>
      <c r="BK94" s="4">
        <f>'pdf DetailxSch Pos'!BK94*'pdf DetailxSch Pos'!BK$124</f>
        <v>0</v>
      </c>
      <c r="BL94" s="4">
        <f>'pdf DetailxSch Pos'!BL94*'pdf DetailxSch Pos'!BL$124</f>
        <v>0</v>
      </c>
      <c r="BM94" s="4">
        <f>'pdf DetailxSch Pos'!BM94*'pdf DetailxSch Pos'!BM$124</f>
        <v>0</v>
      </c>
      <c r="BN94" s="4">
        <f>'pdf DetailxSch Pos'!BN94*'pdf DetailxSch Pos'!BN$124</f>
        <v>0</v>
      </c>
      <c r="BO94" s="4">
        <f>'pdf DetailxSch Pos'!BO94*'pdf DetailxSch Pos'!BO$124</f>
        <v>0</v>
      </c>
      <c r="BP94" s="4">
        <f>'pdf DetailxSch Pos'!BP94*'pdf DetailxSch Pos'!BP$124</f>
        <v>221782.54137762028</v>
      </c>
      <c r="BQ94" s="4">
        <f>'pdf DetailxSch Pos'!BQ94*'pdf DetailxSch Pos'!BQ$124</f>
        <v>0</v>
      </c>
      <c r="BR94" s="4">
        <f>'pdf DetailxSch Pos'!BR94*'pdf DetailxSch Pos'!BR$125</f>
        <v>22660.098522167482</v>
      </c>
      <c r="BS94" s="4">
        <f>'pdf DetailxSch Pos'!BS94*'pdf DetailxSch Pos'!BS$125</f>
        <v>0</v>
      </c>
      <c r="BT94" s="4">
        <f>'pdf DetailxSch Pos'!BT94*'pdf DetailxSch Pos'!BT$125</f>
        <v>110191.13300492607</v>
      </c>
      <c r="BU94" s="4">
        <f>'pdf DetailxSch Pos'!BU94*'pdf DetailxSch Pos'!BU$125</f>
        <v>98522.167487684696</v>
      </c>
      <c r="BV94" s="4">
        <f>'pdf DetailxSch Pos'!BV94*'pdf DetailxSch Pos'!BV$124</f>
        <v>0</v>
      </c>
      <c r="BW94" s="4">
        <f>'pdf DetailxSch Pos'!BW94*'pdf DetailxSch Pos'!BW$125</f>
        <v>0</v>
      </c>
      <c r="BX94" s="4">
        <f>'pdf DetailxSch Pos'!BX94*'pdf DetailxSch Pos'!BX$125</f>
        <v>3070.9359605911322</v>
      </c>
      <c r="BY94" s="4">
        <f>'pdf DetailxSch Pos'!BY94*'pdf DetailxSch Pos'!BY$125</f>
        <v>4378.3251231527083</v>
      </c>
      <c r="BZ94" s="4">
        <f>'pdf DetailxSch Pos'!BZ94*'pdf DetailxSch Pos'!BZ$125</f>
        <v>4374.3842364532002</v>
      </c>
      <c r="CA94" s="4">
        <f>'pdf DetailxSch Pos'!CA94*'pdf DetailxSch Pos'!CA$125</f>
        <v>4374.3842364532002</v>
      </c>
      <c r="CB94" s="4">
        <f>'pdf DetailxSch Pos'!CB94*'pdf DetailxSch Pos'!CB$125</f>
        <v>5030.5418719211802</v>
      </c>
      <c r="CC94" s="4">
        <f>'pdf DetailxSch Pos'!CC94*'pdf DetailxSch Pos'!CC$125</f>
        <v>11822.660098522163</v>
      </c>
      <c r="CD94" s="4">
        <f>'pdf DetailxSch Pos'!CD94*'pdf DetailxSch Pos'!CD$124</f>
        <v>0</v>
      </c>
      <c r="CE94" s="4">
        <f>'pdf DetailxSch Pos'!CE94*'pdf DetailxSch Pos'!CE$124</f>
        <v>0</v>
      </c>
      <c r="CF94" s="4">
        <f>'pdf DetailxSch Pos'!CF94*'pdf DetailxSch Pos'!CF$125</f>
        <v>0</v>
      </c>
      <c r="CG94" s="4">
        <f>'pdf DetailxSch Pos'!CG94*'pdf DetailxSch Pos'!CG$125</f>
        <v>0</v>
      </c>
      <c r="CH94" s="4">
        <f>'pdf DetailxSch Pos'!CH94*'pdf DetailxSch Pos'!CH$124</f>
        <v>0</v>
      </c>
      <c r="CI94" s="4">
        <f>'pdf DetailxSch Pos'!CI94*'pdf DetailxSch Pos'!CI$124</f>
        <v>0</v>
      </c>
      <c r="CJ94" s="4">
        <f>'pdf DetailxSch Pos'!CJ94*'pdf DetailxSch Pos'!CJ$125</f>
        <v>0</v>
      </c>
      <c r="CK94" s="4">
        <f>'pdf DetailxSch Pos'!CK94*'pdf DetailxSch Pos'!CK$125</f>
        <v>0</v>
      </c>
      <c r="CL94" s="4">
        <f>'pdf DetailxSch Pos'!CL94*'pdf DetailxSch Pos'!CL$125</f>
        <v>59113.300492610819</v>
      </c>
      <c r="CM94" s="4">
        <f>'pdf DetailxSch Pos'!CM94*'pdf DetailxSch Pos'!CM$125</f>
        <v>128282.75862068961</v>
      </c>
      <c r="CN94" s="4">
        <f>'pdf DetailxSch Pos'!CN94*'pdf DetailxSch Pos'!CN$125</f>
        <v>7898.5221674876821</v>
      </c>
      <c r="CO94" s="4">
        <f>'pdf DetailxSch Pos'!CO94*'pdf DetailxSch Pos'!CO$125</f>
        <v>0</v>
      </c>
      <c r="CP94" s="4">
        <f>'pdf DetailxSch Pos'!CP94*'pdf DetailxSch Pos'!CP$125</f>
        <v>0</v>
      </c>
      <c r="CQ94" s="4">
        <f>'pdf DetailxSch Pos'!CQ94*'pdf DetailxSch Pos'!CQ$125</f>
        <v>0</v>
      </c>
      <c r="CR94" s="4">
        <f>'pdf DetailxSch Pos'!CR94*'pdf DetailxSch Pos'!CR$125</f>
        <v>0</v>
      </c>
      <c r="CS94" s="4">
        <f>'pdf DetailxSch Pos'!CS94*'pdf DetailxSch Pos'!CS$124</f>
        <v>0</v>
      </c>
      <c r="CT94" s="4">
        <f>'pdf DetailxSch Pos'!CT94*'pdf DetailxSch Pos'!CT$125</f>
        <v>24384.236453201964</v>
      </c>
      <c r="CU94" s="4">
        <f>'pdf DetailxSch Pos'!CU94*'pdf DetailxSch Pos'!CU$125</f>
        <v>0</v>
      </c>
      <c r="CV94" s="4">
        <f>'pdf DetailxSch Pos'!CV94*'pdf DetailxSch Pos'!CV$125</f>
        <v>0</v>
      </c>
      <c r="CW94" s="4">
        <f>'pdf DetailxSch Pos'!CW94*'pdf DetailxSch Pos'!CW$125</f>
        <v>0</v>
      </c>
      <c r="CY94" s="4">
        <f>'pdf DetailxSch Pos'!CY94*'pdf DetailxSch Pos'!CY$125</f>
        <v>0</v>
      </c>
      <c r="CZ94" s="4">
        <f>'pdf DetailxSch Pos'!CZ94*'pdf DetailxSch Pos'!CZ$125</f>
        <v>0</v>
      </c>
      <c r="DA94" s="4">
        <f>'pdf DetailxSch Pos'!DA94*'pdf DetailxSch Pos'!DA$125</f>
        <v>0</v>
      </c>
      <c r="DB94" s="4">
        <f>'pdf DetailxSch Pos'!DB94*'pdf DetailxSch Pos'!DB$125</f>
        <v>0</v>
      </c>
      <c r="DC94" s="4">
        <f>'pdf DetailxSch Pos'!DC94*'pdf DetailxSch Pos'!DC$125</f>
        <v>0</v>
      </c>
      <c r="DD94" s="4">
        <f>'pdf DetailxSch $$'!DE94</f>
        <v>-145043</v>
      </c>
      <c r="DE94" s="4">
        <f t="shared" si="4"/>
        <v>8453782.3453350943</v>
      </c>
      <c r="DF94" s="4">
        <f t="shared" si="5"/>
        <v>8308739.3453350943</v>
      </c>
      <c r="DG94" s="4">
        <f>'pdf DetailxSch $$'!DG94</f>
        <v>8498736</v>
      </c>
      <c r="DH94" s="4">
        <f t="shared" si="6"/>
        <v>189996.65466490574</v>
      </c>
      <c r="DI94" s="44">
        <f t="shared" si="7"/>
        <v>-2.2867085699538589E-2</v>
      </c>
    </row>
    <row r="95" spans="1:113" x14ac:dyDescent="0.2">
      <c r="A95" s="7">
        <v>466</v>
      </c>
      <c r="B95" t="s">
        <v>110</v>
      </c>
      <c r="C95" t="s">
        <v>352</v>
      </c>
      <c r="D95">
        <v>2</v>
      </c>
      <c r="E95" s="10">
        <v>600</v>
      </c>
      <c r="F95" s="9">
        <v>0.16800000000000001</v>
      </c>
      <c r="G95">
        <v>101</v>
      </c>
      <c r="H95" s="4">
        <f>'pdf DetailxSch Pos'!H95*'pdf DetailxSch Pos'!H$124</f>
        <v>191050.75104188372</v>
      </c>
      <c r="I95" s="4">
        <f>'pdf DetailxSch Pos'!I95*'pdf DetailxSch Pos'!I$124</f>
        <v>110891.27068881014</v>
      </c>
      <c r="J95" s="4">
        <f>'pdf DetailxSch Pos'!J95*'pdf DetailxSch Pos'!J$124</f>
        <v>305829.4984333099</v>
      </c>
      <c r="K95" s="4">
        <f>'pdf DetailxSch Pos'!K95*'pdf DetailxSch Pos'!K$124</f>
        <v>0</v>
      </c>
      <c r="L95" s="4">
        <f>'pdf DetailxSch Pos'!L95*'pdf DetailxSch Pos'!L$124</f>
        <v>311897.15218886972</v>
      </c>
      <c r="M95" s="4">
        <f>'pdf DetailxSch Pos'!M95*'pdf DetailxSch Pos'!M$124</f>
        <v>89505.059196611037</v>
      </c>
      <c r="N95" s="4">
        <f>'pdf DetailxSch Pos'!N95*'pdf DetailxSch Pos'!N$124</f>
        <v>59866.796146808359</v>
      </c>
      <c r="O95" s="4">
        <f>'pdf DetailxSch Pos'!O95*'pdf DetailxSch Pos'!O$124</f>
        <v>67246.79081744951</v>
      </c>
      <c r="P95" s="4">
        <f>'pdf DetailxSch Pos'!P95*'pdf DetailxSch Pos'!P$124</f>
        <v>49534.351124581444</v>
      </c>
      <c r="Q95" s="4">
        <f>'pdf DetailxSch Pos'!Q95*'pdf DetailxSch Pos'!Q$124</f>
        <v>69924</v>
      </c>
      <c r="R95" s="4">
        <f>'pdf DetailxSch Pos'!R95*'pdf DetailxSch Pos'!R$124</f>
        <v>0</v>
      </c>
      <c r="S95" s="4">
        <f>'pdf DetailxSch Pos'!S95*'pdf DetailxSch Pos'!S$124</f>
        <v>77625.750694703253</v>
      </c>
      <c r="T95" s="4">
        <f>'pdf DetailxSch Pos'!T95*'pdf DetailxSch Pos'!T$124</f>
        <v>60676.224767295193</v>
      </c>
      <c r="U95" s="4">
        <f>'pdf DetailxSch Pos'!U95*'pdf DetailxSch Pos'!U$124</f>
        <v>149148.95212478214</v>
      </c>
      <c r="V95" s="4">
        <f>'pdf DetailxSch Pos'!V95*'pdf DetailxSch Pos'!V$124</f>
        <v>110891.27068881014</v>
      </c>
      <c r="W95" s="4">
        <f>'pdf DetailxSch Pos'!W95*'pdf DetailxSch Pos'!W$124</f>
        <v>0</v>
      </c>
      <c r="X95" s="4">
        <f>'pdf DetailxSch Pos'!X95*'pdf DetailxSch Pos'!X$124</f>
        <v>0</v>
      </c>
      <c r="Y95" s="4">
        <f>'pdf DetailxSch Pos'!Y95*'pdf DetailxSch Pos'!Y$124</f>
        <v>0</v>
      </c>
      <c r="Z95" s="4">
        <f>'pdf DetailxSch Pos'!Z95*'pdf DetailxSch Pos'!Z$124</f>
        <v>0</v>
      </c>
      <c r="AA95" s="4">
        <f>'pdf DetailxSch Pos'!AA95*'pdf DetailxSch Pos'!AA$124</f>
        <v>0</v>
      </c>
      <c r="AB95" s="4">
        <f>'pdf DetailxSch Pos'!AB95*'pdf DetailxSch Pos'!AB$124</f>
        <v>0</v>
      </c>
      <c r="AC95" s="4">
        <f>'pdf DetailxSch Pos'!AC95*'pdf DetailxSch Pos'!AC$124</f>
        <v>0</v>
      </c>
      <c r="AD95" s="4">
        <f>'pdf DetailxSch Pos'!AD95*'pdf DetailxSch Pos'!AD$124</f>
        <v>2772281.7672202536</v>
      </c>
      <c r="AE95" s="4">
        <f>'pdf DetailxSch Pos'!AE95*'pdf DetailxSch Pos'!AE$124</f>
        <v>11089.127068881171</v>
      </c>
      <c r="AF95" s="4">
        <f>'pdf DetailxSch Pos'!AF95*'pdf DetailxSch Pos'!AF$124</f>
        <v>110891.27068881014</v>
      </c>
      <c r="AG95" s="4">
        <f>'pdf DetailxSch Pos'!AG95*'pdf DetailxSch Pos'!AG$124</f>
        <v>110891.27068881014</v>
      </c>
      <c r="AH95" s="4">
        <f>'pdf DetailxSch Pos'!AH95*'pdf DetailxSch Pos'!AH$124</f>
        <v>110891.27068881014</v>
      </c>
      <c r="AI95" s="4">
        <f>'pdf DetailxSch Pos'!AI95*'pdf DetailxSch Pos'!AI$124</f>
        <v>0</v>
      </c>
      <c r="AJ95" s="4">
        <f>'pdf DetailxSch Pos'!AJ95*'pdf DetailxSch Pos'!AJ$124</f>
        <v>0</v>
      </c>
      <c r="AK95" s="4">
        <f>'pdf DetailxSch Pos'!AK95*'pdf DetailxSch Pos'!AK$124</f>
        <v>114084.97559574516</v>
      </c>
      <c r="AL95" s="4">
        <f>'pdf DetailxSch Pos'!AL95*'pdf DetailxSch Pos'!AL$124</f>
        <v>0</v>
      </c>
      <c r="AM95" s="4">
        <f>'pdf DetailxSch Pos'!AM95*'pdf DetailxSch Pos'!AM$124</f>
        <v>9980.214361992912</v>
      </c>
      <c r="AN95" s="4">
        <f>'pdf DetailxSch Pos'!AN95*'pdf DetailxSch Pos'!AN$124</f>
        <v>0</v>
      </c>
      <c r="AO95" s="4">
        <f>'pdf DetailxSch Pos'!AO95*'pdf DetailxSch Pos'!AO$124</f>
        <v>0</v>
      </c>
      <c r="AP95" s="4">
        <f>'pdf DetailxSch Pos'!AP95*'pdf DetailxSch Pos'!AP$124</f>
        <v>0</v>
      </c>
      <c r="AQ95" s="4">
        <f>'pdf DetailxSch Pos'!AQ95*'pdf DetailxSch Pos'!AQ$124</f>
        <v>0</v>
      </c>
      <c r="AR95" s="4">
        <f>'pdf DetailxSch Pos'!AR95*'pdf DetailxSch Pos'!AR$124</f>
        <v>0</v>
      </c>
      <c r="AS95" s="4">
        <f>'pdf DetailxSch Pos'!AS95*'pdf DetailxSch Pos'!AS$124</f>
        <v>0</v>
      </c>
      <c r="AT95" s="4">
        <f>'pdf DetailxSch Pos'!AT95*'pdf DetailxSch Pos'!AT$125</f>
        <v>0</v>
      </c>
      <c r="AU95" s="4">
        <f>'pdf DetailxSch Pos'!AU95*'pdf DetailxSch Pos'!AU$125</f>
        <v>0</v>
      </c>
      <c r="AV95" s="4">
        <f>'pdf DetailxSch Pos'!AV95*'pdf DetailxSch Pos'!AV$125</f>
        <v>0</v>
      </c>
      <c r="AW95" s="4">
        <f>'pdf DetailxSch Pos'!AW95*'pdf DetailxSch Pos'!AW$125</f>
        <v>0</v>
      </c>
      <c r="AX95" s="4">
        <f>'pdf DetailxSch Pos'!AX95*'pdf DetailxSch Pos'!AX$125</f>
        <v>14778.325123152705</v>
      </c>
      <c r="AY95" s="4">
        <f>'pdf DetailxSch Pos'!AY95*'pdf DetailxSch Pos'!AY$124</f>
        <v>0</v>
      </c>
      <c r="AZ95" s="4">
        <f>'pdf DetailxSch Pos'!AZ95*'pdf DetailxSch Pos'!AZ$124</f>
        <v>0</v>
      </c>
      <c r="BA95" s="4">
        <f>'pdf DetailxSch Pos'!BA95*'pdf DetailxSch Pos'!BA$124</f>
        <v>0</v>
      </c>
      <c r="BB95" s="4">
        <f>'pdf DetailxSch Pos'!BB95*'pdf DetailxSch Pos'!BB$124</f>
        <v>0</v>
      </c>
      <c r="BC95" s="4">
        <f>'pdf DetailxSch Pos'!BC95*'pdf DetailxSch Pos'!BC$124</f>
        <v>0</v>
      </c>
      <c r="BD95" s="4">
        <f>'pdf DetailxSch Pos'!BD95*'pdf DetailxSch Pos'!BD$124</f>
        <v>0</v>
      </c>
      <c r="BE95" s="4">
        <f>'pdf DetailxSch Pos'!BE95*'pdf DetailxSch Pos'!BE$124</f>
        <v>0</v>
      </c>
      <c r="BF95" s="4">
        <f>'pdf DetailxSch Pos'!BF95*'pdf DetailxSch Pos'!BF$125</f>
        <v>0</v>
      </c>
      <c r="BG95" s="4">
        <f>'pdf DetailxSch Pos'!BG95*'pdf DetailxSch Pos'!BG$125</f>
        <v>0</v>
      </c>
      <c r="BH95" s="4">
        <f>'pdf DetailxSch Pos'!BH95*'pdf DetailxSch Pos'!BH$125</f>
        <v>0</v>
      </c>
      <c r="BI95" s="4">
        <f>'pdf DetailxSch Pos'!BI95*'pdf DetailxSch Pos'!BI$125</f>
        <v>0</v>
      </c>
      <c r="BJ95" s="4">
        <f>'pdf DetailxSch Pos'!BJ95*'pdf DetailxSch Pos'!BJ$124</f>
        <v>0</v>
      </c>
      <c r="BK95" s="4">
        <f>'pdf DetailxSch Pos'!BK95*'pdf DetailxSch Pos'!BK$124</f>
        <v>0</v>
      </c>
      <c r="BL95" s="4">
        <f>'pdf DetailxSch Pos'!BL95*'pdf DetailxSch Pos'!BL$124</f>
        <v>0</v>
      </c>
      <c r="BM95" s="4">
        <f>'pdf DetailxSch Pos'!BM95*'pdf DetailxSch Pos'!BM$124</f>
        <v>0</v>
      </c>
      <c r="BN95" s="4">
        <f>'pdf DetailxSch Pos'!BN95*'pdf DetailxSch Pos'!BN$124</f>
        <v>0</v>
      </c>
      <c r="BO95" s="4">
        <f>'pdf DetailxSch Pos'!BO95*'pdf DetailxSch Pos'!BO$124</f>
        <v>0</v>
      </c>
      <c r="BP95" s="4">
        <f>'pdf DetailxSch Pos'!BP95*'pdf DetailxSch Pos'!BP$124</f>
        <v>0</v>
      </c>
      <c r="BQ95" s="4">
        <f>'pdf DetailxSch Pos'!BQ95*'pdf DetailxSch Pos'!BQ$124</f>
        <v>0</v>
      </c>
      <c r="BR95" s="4">
        <f>'pdf DetailxSch Pos'!BR95*'pdf DetailxSch Pos'!BR$125</f>
        <v>0</v>
      </c>
      <c r="BS95" s="4">
        <f>'pdf DetailxSch Pos'!BS95*'pdf DetailxSch Pos'!BS$125</f>
        <v>0</v>
      </c>
      <c r="BT95" s="4">
        <f>'pdf DetailxSch Pos'!BT95*'pdf DetailxSch Pos'!BT$125</f>
        <v>240439.40886699499</v>
      </c>
      <c r="BU95" s="4">
        <f>'pdf DetailxSch Pos'!BU95*'pdf DetailxSch Pos'!BU$125</f>
        <v>0</v>
      </c>
      <c r="BV95" s="4">
        <f>'pdf DetailxSch Pos'!BV95*'pdf DetailxSch Pos'!BV$124</f>
        <v>114084.97559574516</v>
      </c>
      <c r="BW95" s="4">
        <f>'pdf DetailxSch Pos'!BW95*'pdf DetailxSch Pos'!BW$125</f>
        <v>0</v>
      </c>
      <c r="BX95" s="4">
        <f>'pdf DetailxSch Pos'!BX95*'pdf DetailxSch Pos'!BX$125</f>
        <v>0</v>
      </c>
      <c r="BY95" s="4">
        <f>'pdf DetailxSch Pos'!BY95*'pdf DetailxSch Pos'!BY$125</f>
        <v>16995.073891625609</v>
      </c>
      <c r="BZ95" s="4">
        <f>'pdf DetailxSch Pos'!BZ95*'pdf DetailxSch Pos'!BZ$125</f>
        <v>8866.9950738916232</v>
      </c>
      <c r="CA95" s="4">
        <f>'pdf DetailxSch Pos'!CA95*'pdf DetailxSch Pos'!CA$125</f>
        <v>8866.9950738916232</v>
      </c>
      <c r="CB95" s="4">
        <f>'pdf DetailxSch Pos'!CB95*'pdf DetailxSch Pos'!CB$125</f>
        <v>20394.088669950732</v>
      </c>
      <c r="CC95" s="4">
        <f>'pdf DetailxSch Pos'!CC95*'pdf DetailxSch Pos'!CC$125</f>
        <v>11822.660098522163</v>
      </c>
      <c r="CD95" s="4">
        <f>'pdf DetailxSch Pos'!CD95*'pdf DetailxSch Pos'!CD$124</f>
        <v>0</v>
      </c>
      <c r="CE95" s="4">
        <f>'pdf DetailxSch Pos'!CE95*'pdf DetailxSch Pos'!CE$124</f>
        <v>0</v>
      </c>
      <c r="CF95" s="4">
        <f>'pdf DetailxSch Pos'!CF95*'pdf DetailxSch Pos'!CF$125</f>
        <v>0</v>
      </c>
      <c r="CG95" s="4">
        <f>'pdf DetailxSch Pos'!CG95*'pdf DetailxSch Pos'!CG$125</f>
        <v>0</v>
      </c>
      <c r="CH95" s="4">
        <f>'pdf DetailxSch Pos'!CH95*'pdf DetailxSch Pos'!CH$124</f>
        <v>0</v>
      </c>
      <c r="CI95" s="4">
        <f>'pdf DetailxSch Pos'!CI95*'pdf DetailxSch Pos'!CI$124</f>
        <v>0</v>
      </c>
      <c r="CJ95" s="4">
        <f>'pdf DetailxSch Pos'!CJ95*'pdf DetailxSch Pos'!CJ$125</f>
        <v>0</v>
      </c>
      <c r="CK95" s="4">
        <f>'pdf DetailxSch Pos'!CK95*'pdf DetailxSch Pos'!CK$125</f>
        <v>0</v>
      </c>
      <c r="CL95" s="4">
        <f>'pdf DetailxSch Pos'!CL95*'pdf DetailxSch Pos'!CL$125</f>
        <v>59113.300492610819</v>
      </c>
      <c r="CM95" s="4">
        <f>'pdf DetailxSch Pos'!CM95*'pdf DetailxSch Pos'!CM$125</f>
        <v>81062.068965517217</v>
      </c>
      <c r="CN95" s="4">
        <f>'pdf DetailxSch Pos'!CN95*'pdf DetailxSch Pos'!CN$125</f>
        <v>7703.4482758620661</v>
      </c>
      <c r="CO95" s="4">
        <f>'pdf DetailxSch Pos'!CO95*'pdf DetailxSch Pos'!CO$125</f>
        <v>145847.29064039403</v>
      </c>
      <c r="CP95" s="4">
        <f>'pdf DetailxSch Pos'!CP95*'pdf DetailxSch Pos'!CP$125</f>
        <v>511759.60591132991</v>
      </c>
      <c r="CQ95" s="4">
        <f>'pdf DetailxSch Pos'!CQ95*'pdf DetailxSch Pos'!CQ$125</f>
        <v>0</v>
      </c>
      <c r="CR95" s="4">
        <f>'pdf DetailxSch Pos'!CR95*'pdf DetailxSch Pos'!CR$125</f>
        <v>0</v>
      </c>
      <c r="CS95" s="4">
        <f>'pdf DetailxSch Pos'!CS95*'pdf DetailxSch Pos'!CS$124</f>
        <v>0</v>
      </c>
      <c r="CT95" s="4">
        <f>'pdf DetailxSch Pos'!CT95*'pdf DetailxSch Pos'!CT$125</f>
        <v>689.65517241379291</v>
      </c>
      <c r="CU95" s="4">
        <f>'pdf DetailxSch Pos'!CU95*'pdf DetailxSch Pos'!CU$125</f>
        <v>0</v>
      </c>
      <c r="CV95" s="4">
        <f>'pdf DetailxSch Pos'!CV95*'pdf DetailxSch Pos'!CV$125</f>
        <v>0</v>
      </c>
      <c r="CW95" s="4">
        <f>'pdf DetailxSch Pos'!CW95*'pdf DetailxSch Pos'!CW$125</f>
        <v>0</v>
      </c>
      <c r="CY95" s="4">
        <f>'pdf DetailxSch Pos'!CY95*'pdf DetailxSch Pos'!CY$125</f>
        <v>0</v>
      </c>
      <c r="CZ95" s="4">
        <f>'pdf DetailxSch Pos'!CZ95*'pdf DetailxSch Pos'!CZ$125</f>
        <v>0</v>
      </c>
      <c r="DA95" s="4">
        <f>'pdf DetailxSch Pos'!DA95*'pdf DetailxSch Pos'!DA$125</f>
        <v>0</v>
      </c>
      <c r="DB95" s="4">
        <f>'pdf DetailxSch Pos'!DB95*'pdf DetailxSch Pos'!DB$125</f>
        <v>0</v>
      </c>
      <c r="DC95" s="4">
        <f>'pdf DetailxSch Pos'!DC95*'pdf DetailxSch Pos'!DC$125</f>
        <v>0</v>
      </c>
      <c r="DD95" s="4">
        <f>'pdf DetailxSch $$'!DE95</f>
        <v>111</v>
      </c>
      <c r="DE95" s="4">
        <f t="shared" si="4"/>
        <v>6136621.6560791209</v>
      </c>
      <c r="DF95" s="4">
        <f t="shared" si="5"/>
        <v>6136732.6560791209</v>
      </c>
      <c r="DG95" s="4">
        <f>'pdf DetailxSch $$'!DG95</f>
        <v>6255701</v>
      </c>
      <c r="DH95" s="4">
        <f t="shared" si="6"/>
        <v>118968.34392087907</v>
      </c>
      <c r="DI95" s="44">
        <f t="shared" si="7"/>
        <v>-1.9386268000941446E-2</v>
      </c>
    </row>
    <row r="96" spans="1:113" x14ac:dyDescent="0.2">
      <c r="A96" s="7">
        <v>175</v>
      </c>
      <c r="B96" t="s">
        <v>111</v>
      </c>
      <c r="C96" t="s">
        <v>351</v>
      </c>
      <c r="D96">
        <v>6</v>
      </c>
      <c r="E96" s="10">
        <v>311</v>
      </c>
      <c r="F96" s="9">
        <v>0.09</v>
      </c>
      <c r="G96">
        <v>28</v>
      </c>
      <c r="H96" s="4">
        <f>'pdf DetailxSch Pos'!H96*'pdf DetailxSch Pos'!H$124</f>
        <v>191050.75104188372</v>
      </c>
      <c r="I96" s="4">
        <f>'pdf DetailxSch Pos'!I96*'pdf DetailxSch Pos'!I$124</f>
        <v>110891.27068881014</v>
      </c>
      <c r="J96" s="4">
        <f>'pdf DetailxSch Pos'!J96*'pdf DetailxSch Pos'!J$124</f>
        <v>122331.79937332397</v>
      </c>
      <c r="K96" s="4">
        <f>'pdf DetailxSch Pos'!K96*'pdf DetailxSch Pos'!K$124</f>
        <v>0</v>
      </c>
      <c r="L96" s="4">
        <f>'pdf DetailxSch Pos'!L96*'pdf DetailxSch Pos'!L$124</f>
        <v>0</v>
      </c>
      <c r="M96" s="4">
        <f>'pdf DetailxSch Pos'!M96*'pdf DetailxSch Pos'!M$124</f>
        <v>89505.059196611037</v>
      </c>
      <c r="N96" s="4">
        <f>'pdf DetailxSch Pos'!N96*'pdf DetailxSch Pos'!N$124</f>
        <v>59866.796146808359</v>
      </c>
      <c r="O96" s="4">
        <f>'pdf DetailxSch Pos'!O96*'pdf DetailxSch Pos'!O$124</f>
        <v>0</v>
      </c>
      <c r="P96" s="4">
        <f>'pdf DetailxSch Pos'!P96*'pdf DetailxSch Pos'!P$124</f>
        <v>0</v>
      </c>
      <c r="Q96" s="4">
        <f>'pdf DetailxSch Pos'!Q96*'pdf DetailxSch Pos'!Q$124</f>
        <v>0</v>
      </c>
      <c r="R96" s="4">
        <f>'pdf DetailxSch Pos'!R96*'pdf DetailxSch Pos'!R$124</f>
        <v>0</v>
      </c>
      <c r="S96" s="4">
        <f>'pdf DetailxSch Pos'!S96*'pdf DetailxSch Pos'!S$124</f>
        <v>77625.750694703253</v>
      </c>
      <c r="T96" s="4">
        <f>'pdf DetailxSch Pos'!T96*'pdf DetailxSch Pos'!T$124</f>
        <v>60676.224767295193</v>
      </c>
      <c r="U96" s="4">
        <f>'pdf DetailxSch Pos'!U96*'pdf DetailxSch Pos'!U$124</f>
        <v>99432.634749854755</v>
      </c>
      <c r="V96" s="4">
        <f>'pdf DetailxSch Pos'!V96*'pdf DetailxSch Pos'!V$124</f>
        <v>110891.27068881014</v>
      </c>
      <c r="W96" s="4">
        <f>'pdf DetailxSch Pos'!W96*'pdf DetailxSch Pos'!W$124</f>
        <v>332673.8120664304</v>
      </c>
      <c r="X96" s="4">
        <f>'pdf DetailxSch Pos'!X96*'pdf DetailxSch Pos'!X$124</f>
        <v>0</v>
      </c>
      <c r="Y96" s="4">
        <f>'pdf DetailxSch Pos'!Y96*'pdf DetailxSch Pos'!Y$124</f>
        <v>221782.54137762028</v>
      </c>
      <c r="Z96" s="4">
        <f>'pdf DetailxSch Pos'!Z96*'pdf DetailxSch Pos'!Z$124</f>
        <v>0</v>
      </c>
      <c r="AA96" s="4">
        <f>'pdf DetailxSch Pos'!AA96*'pdf DetailxSch Pos'!AA$124</f>
        <v>221782.54137762028</v>
      </c>
      <c r="AB96" s="4">
        <f>'pdf DetailxSch Pos'!AB96*'pdf DetailxSch Pos'!AB$124</f>
        <v>133644.63077825887</v>
      </c>
      <c r="AC96" s="4">
        <f>'pdf DetailxSch Pos'!AC96*'pdf DetailxSch Pos'!AC$124</f>
        <v>66822.315389129435</v>
      </c>
      <c r="AD96" s="4">
        <f>'pdf DetailxSch Pos'!AD96*'pdf DetailxSch Pos'!AD$124</f>
        <v>1219803.9775769114</v>
      </c>
      <c r="AE96" s="4">
        <f>'pdf DetailxSch Pos'!AE96*'pdf DetailxSch Pos'!AE$124</f>
        <v>0</v>
      </c>
      <c r="AF96" s="4">
        <f>'pdf DetailxSch Pos'!AF96*'pdf DetailxSch Pos'!AF$124</f>
        <v>110891.27068881014</v>
      </c>
      <c r="AG96" s="4">
        <f>'pdf DetailxSch Pos'!AG96*'pdf DetailxSch Pos'!AG$124</f>
        <v>110891.27068881014</v>
      </c>
      <c r="AH96" s="4">
        <f>'pdf DetailxSch Pos'!AH96*'pdf DetailxSch Pos'!AH$124</f>
        <v>1108912.7068881013</v>
      </c>
      <c r="AI96" s="4">
        <f>'pdf DetailxSch Pos'!AI96*'pdf DetailxSch Pos'!AI$124</f>
        <v>400933.89233477658</v>
      </c>
      <c r="AJ96" s="4">
        <f>'pdf DetailxSch Pos'!AJ96*'pdf DetailxSch Pos'!AJ$124</f>
        <v>0</v>
      </c>
      <c r="AK96" s="4">
        <f>'pdf DetailxSch Pos'!AK96*'pdf DetailxSch Pos'!AK$124</f>
        <v>0</v>
      </c>
      <c r="AL96" s="4">
        <f>'pdf DetailxSch Pos'!AL96*'pdf DetailxSch Pos'!AL$124</f>
        <v>0</v>
      </c>
      <c r="AM96" s="4">
        <f>'pdf DetailxSch Pos'!AM96*'pdf DetailxSch Pos'!AM$124</f>
        <v>35485.206620419245</v>
      </c>
      <c r="AN96" s="4">
        <f>'pdf DetailxSch Pos'!AN96*'pdf DetailxSch Pos'!AN$124</f>
        <v>0</v>
      </c>
      <c r="AO96" s="4">
        <f>'pdf DetailxSch Pos'!AO96*'pdf DetailxSch Pos'!AO$124</f>
        <v>0</v>
      </c>
      <c r="AP96" s="4">
        <f>'pdf DetailxSch Pos'!AP96*'pdf DetailxSch Pos'!AP$124</f>
        <v>0</v>
      </c>
      <c r="AQ96" s="4">
        <f>'pdf DetailxSch Pos'!AQ96*'pdf DetailxSch Pos'!AQ$124</f>
        <v>0</v>
      </c>
      <c r="AR96" s="4">
        <f>'pdf DetailxSch Pos'!AR96*'pdf DetailxSch Pos'!AR$124</f>
        <v>0</v>
      </c>
      <c r="AS96" s="4">
        <f>'pdf DetailxSch Pos'!AS96*'pdf DetailxSch Pos'!AS$124</f>
        <v>0</v>
      </c>
      <c r="AT96" s="4">
        <f>'pdf DetailxSch Pos'!AT96*'pdf DetailxSch Pos'!AT$125</f>
        <v>0</v>
      </c>
      <c r="AU96" s="4">
        <f>'pdf DetailxSch Pos'!AU96*'pdf DetailxSch Pos'!AU$125</f>
        <v>0</v>
      </c>
      <c r="AV96" s="4">
        <f>'pdf DetailxSch Pos'!AV96*'pdf DetailxSch Pos'!AV$125</f>
        <v>0</v>
      </c>
      <c r="AW96" s="4">
        <f>'pdf DetailxSch Pos'!AW96*'pdf DetailxSch Pos'!AW$125</f>
        <v>0</v>
      </c>
      <c r="AX96" s="4">
        <f>'pdf DetailxSch Pos'!AX96*'pdf DetailxSch Pos'!AX$125</f>
        <v>7660.0985221674855</v>
      </c>
      <c r="AY96" s="4">
        <f>'pdf DetailxSch Pos'!AY96*'pdf DetailxSch Pos'!AY$124</f>
        <v>0</v>
      </c>
      <c r="AZ96" s="4">
        <f>'pdf DetailxSch Pos'!AZ96*'pdf DetailxSch Pos'!AZ$124</f>
        <v>0</v>
      </c>
      <c r="BA96" s="4">
        <f>'pdf DetailxSch Pos'!BA96*'pdf DetailxSch Pos'!BA$124</f>
        <v>0</v>
      </c>
      <c r="BB96" s="4">
        <f>'pdf DetailxSch Pos'!BB96*'pdf DetailxSch Pos'!BB$124</f>
        <v>0</v>
      </c>
      <c r="BC96" s="4">
        <f>'pdf DetailxSch Pos'!BC96*'pdf DetailxSch Pos'!BC$124</f>
        <v>0</v>
      </c>
      <c r="BD96" s="4">
        <f>'pdf DetailxSch Pos'!BD96*'pdf DetailxSch Pos'!BD$124</f>
        <v>0</v>
      </c>
      <c r="BE96" s="4">
        <f>'pdf DetailxSch Pos'!BE96*'pdf DetailxSch Pos'!BE$124</f>
        <v>0</v>
      </c>
      <c r="BF96" s="4">
        <f>'pdf DetailxSch Pos'!BF96*'pdf DetailxSch Pos'!BF$125</f>
        <v>0</v>
      </c>
      <c r="BG96" s="4">
        <f>'pdf DetailxSch Pos'!BG96*'pdf DetailxSch Pos'!BG$125</f>
        <v>0</v>
      </c>
      <c r="BH96" s="4">
        <f>'pdf DetailxSch Pos'!BH96*'pdf DetailxSch Pos'!BH$125</f>
        <v>0</v>
      </c>
      <c r="BI96" s="4">
        <f>'pdf DetailxSch Pos'!BI96*'pdf DetailxSch Pos'!BI$125</f>
        <v>0</v>
      </c>
      <c r="BJ96" s="4">
        <f>'pdf DetailxSch Pos'!BJ96*'pdf DetailxSch Pos'!BJ$124</f>
        <v>0</v>
      </c>
      <c r="BK96" s="4">
        <f>'pdf DetailxSch Pos'!BK96*'pdf DetailxSch Pos'!BK$124</f>
        <v>0</v>
      </c>
      <c r="BL96" s="4">
        <f>'pdf DetailxSch Pos'!BL96*'pdf DetailxSch Pos'!BL$124</f>
        <v>0</v>
      </c>
      <c r="BM96" s="4">
        <f>'pdf DetailxSch Pos'!BM96*'pdf DetailxSch Pos'!BM$124</f>
        <v>0</v>
      </c>
      <c r="BN96" s="4">
        <f>'pdf DetailxSch Pos'!BN96*'pdf DetailxSch Pos'!BN$124</f>
        <v>0</v>
      </c>
      <c r="BO96" s="4">
        <f>'pdf DetailxSch Pos'!BO96*'pdf DetailxSch Pos'!BO$124</f>
        <v>0</v>
      </c>
      <c r="BP96" s="4">
        <f>'pdf DetailxSch Pos'!BP96*'pdf DetailxSch Pos'!BP$124</f>
        <v>0</v>
      </c>
      <c r="BQ96" s="4">
        <f>'pdf DetailxSch Pos'!BQ96*'pdf DetailxSch Pos'!BQ$124</f>
        <v>0</v>
      </c>
      <c r="BR96" s="4">
        <f>'pdf DetailxSch Pos'!BR96*'pdf DetailxSch Pos'!BR$125</f>
        <v>0</v>
      </c>
      <c r="BS96" s="4">
        <f>'pdf DetailxSch Pos'!BS96*'pdf DetailxSch Pos'!BS$125</f>
        <v>0</v>
      </c>
      <c r="BT96" s="4">
        <f>'pdf DetailxSch Pos'!BT96*'pdf DetailxSch Pos'!BT$125</f>
        <v>110191.13300492607</v>
      </c>
      <c r="BU96" s="4">
        <f>'pdf DetailxSch Pos'!BU96*'pdf DetailxSch Pos'!BU$125</f>
        <v>0</v>
      </c>
      <c r="BV96" s="4">
        <f>'pdf DetailxSch Pos'!BV96*'pdf DetailxSch Pos'!BV$124</f>
        <v>0</v>
      </c>
      <c r="BW96" s="4">
        <f>'pdf DetailxSch Pos'!BW96*'pdf DetailxSch Pos'!BW$125</f>
        <v>0</v>
      </c>
      <c r="BX96" s="4">
        <f>'pdf DetailxSch Pos'!BX96*'pdf DetailxSch Pos'!BX$125</f>
        <v>0</v>
      </c>
      <c r="BY96" s="4">
        <f>'pdf DetailxSch Pos'!BY96*'pdf DetailxSch Pos'!BY$125</f>
        <v>1761.5763546798023</v>
      </c>
      <c r="BZ96" s="4">
        <f>'pdf DetailxSch Pos'!BZ96*'pdf DetailxSch Pos'!BZ$125</f>
        <v>1532.0197044334971</v>
      </c>
      <c r="CA96" s="4">
        <f>'pdf DetailxSch Pos'!CA96*'pdf DetailxSch Pos'!CA$125</f>
        <v>1532.0197044334971</v>
      </c>
      <c r="CB96" s="4">
        <f>'pdf DetailxSch Pos'!CB96*'pdf DetailxSch Pos'!CB$125</f>
        <v>1761.5763546798023</v>
      </c>
      <c r="CC96" s="4">
        <f>'pdf DetailxSch Pos'!CC96*'pdf DetailxSch Pos'!CC$125</f>
        <v>6128.0788177339882</v>
      </c>
      <c r="CD96" s="4">
        <f>'pdf DetailxSch Pos'!CD96*'pdf DetailxSch Pos'!CD$124</f>
        <v>0</v>
      </c>
      <c r="CE96" s="4">
        <f>'pdf DetailxSch Pos'!CE96*'pdf DetailxSch Pos'!CE$124</f>
        <v>0</v>
      </c>
      <c r="CF96" s="4">
        <f>'pdf DetailxSch Pos'!CF96*'pdf DetailxSch Pos'!CF$125</f>
        <v>0</v>
      </c>
      <c r="CG96" s="4">
        <f>'pdf DetailxSch Pos'!CG96*'pdf DetailxSch Pos'!CG$125</f>
        <v>0</v>
      </c>
      <c r="CH96" s="4">
        <f>'pdf DetailxSch Pos'!CH96*'pdf DetailxSch Pos'!CH$124</f>
        <v>0</v>
      </c>
      <c r="CI96" s="4">
        <f>'pdf DetailxSch Pos'!CI96*'pdf DetailxSch Pos'!CI$124</f>
        <v>0</v>
      </c>
      <c r="CJ96" s="4">
        <f>'pdf DetailxSch Pos'!CJ96*'pdf DetailxSch Pos'!CJ$125</f>
        <v>0</v>
      </c>
      <c r="CK96" s="4">
        <f>'pdf DetailxSch Pos'!CK96*'pdf DetailxSch Pos'!CK$125</f>
        <v>0</v>
      </c>
      <c r="CL96" s="4">
        <f>'pdf DetailxSch Pos'!CL96*'pdf DetailxSch Pos'!CL$125</f>
        <v>30640.394088669942</v>
      </c>
      <c r="CM96" s="4">
        <f>'pdf DetailxSch Pos'!CM96*'pdf DetailxSch Pos'!CM$125</f>
        <v>79811.822660098493</v>
      </c>
      <c r="CN96" s="4">
        <f>'pdf DetailxSch Pos'!CN96*'pdf DetailxSch Pos'!CN$125</f>
        <v>4462.06896551724</v>
      </c>
      <c r="CO96" s="4">
        <f>'pdf DetailxSch Pos'!CO96*'pdf DetailxSch Pos'!CO$125</f>
        <v>0</v>
      </c>
      <c r="CP96" s="4">
        <f>'pdf DetailxSch Pos'!CP96*'pdf DetailxSch Pos'!CP$125</f>
        <v>0</v>
      </c>
      <c r="CQ96" s="4">
        <f>'pdf DetailxSch Pos'!CQ96*'pdf DetailxSch Pos'!CQ$125</f>
        <v>0</v>
      </c>
      <c r="CR96" s="4">
        <f>'pdf DetailxSch Pos'!CR96*'pdf DetailxSch Pos'!CR$125</f>
        <v>0</v>
      </c>
      <c r="CS96" s="4">
        <f>'pdf DetailxSch Pos'!CS96*'pdf DetailxSch Pos'!CS$124</f>
        <v>0</v>
      </c>
      <c r="CT96" s="4">
        <f>'pdf DetailxSch Pos'!CT96*'pdf DetailxSch Pos'!CT$125</f>
        <v>1724.1379310344821</v>
      </c>
      <c r="CU96" s="4">
        <f>'pdf DetailxSch Pos'!CU96*'pdf DetailxSch Pos'!CU$125</f>
        <v>0</v>
      </c>
      <c r="CV96" s="4">
        <f>'pdf DetailxSch Pos'!CV96*'pdf DetailxSch Pos'!CV$125</f>
        <v>0</v>
      </c>
      <c r="CW96" s="4">
        <f>'pdf DetailxSch Pos'!CW96*'pdf DetailxSch Pos'!CW$125</f>
        <v>0</v>
      </c>
      <c r="CY96" s="4">
        <f>'pdf DetailxSch Pos'!CY96*'pdf DetailxSch Pos'!CY$125</f>
        <v>0</v>
      </c>
      <c r="CZ96" s="4">
        <f>'pdf DetailxSch Pos'!CZ96*'pdf DetailxSch Pos'!CZ$125</f>
        <v>0</v>
      </c>
      <c r="DA96" s="4">
        <f>'pdf DetailxSch Pos'!DA96*'pdf DetailxSch Pos'!DA$125</f>
        <v>0</v>
      </c>
      <c r="DB96" s="4">
        <f>'pdf DetailxSch Pos'!DB96*'pdf DetailxSch Pos'!DB$125</f>
        <v>0</v>
      </c>
      <c r="DC96" s="4">
        <f>'pdf DetailxSch Pos'!DC96*'pdf DetailxSch Pos'!DC$125</f>
        <v>0</v>
      </c>
      <c r="DD96" s="4">
        <f>'pdf DetailxSch $$'!DE96</f>
        <v>-195</v>
      </c>
      <c r="DE96" s="4">
        <f t="shared" si="4"/>
        <v>5133100.6492433622</v>
      </c>
      <c r="DF96" s="4">
        <f t="shared" si="5"/>
        <v>5132905.6492433622</v>
      </c>
      <c r="DG96" s="4">
        <f>'pdf DetailxSch $$'!DG96</f>
        <v>5282554</v>
      </c>
      <c r="DH96" s="4">
        <f t="shared" si="6"/>
        <v>149648.35075663775</v>
      </c>
      <c r="DI96" s="44">
        <f t="shared" si="7"/>
        <v>-2.9154705148086504E-2</v>
      </c>
    </row>
    <row r="97" spans="1:113" x14ac:dyDescent="0.2">
      <c r="A97" s="7">
        <v>309</v>
      </c>
      <c r="B97" t="s">
        <v>112</v>
      </c>
      <c r="C97" t="s">
        <v>351</v>
      </c>
      <c r="D97">
        <v>6</v>
      </c>
      <c r="E97" s="10">
        <v>364</v>
      </c>
      <c r="F97" s="9">
        <v>0.41199999999999998</v>
      </c>
      <c r="G97">
        <v>150</v>
      </c>
      <c r="H97" s="4">
        <f>'pdf DetailxSch Pos'!H97*'pdf DetailxSch Pos'!H$124</f>
        <v>191050.75104188372</v>
      </c>
      <c r="I97" s="4">
        <f>'pdf DetailxSch Pos'!I97*'pdf DetailxSch Pos'!I$124</f>
        <v>110891.27068881014</v>
      </c>
      <c r="J97" s="4">
        <f>'pdf DetailxSch Pos'!J97*'pdf DetailxSch Pos'!J$124</f>
        <v>137623.27429498945</v>
      </c>
      <c r="K97" s="4">
        <f>'pdf DetailxSch Pos'!K97*'pdf DetailxSch Pos'!K$124</f>
        <v>0</v>
      </c>
      <c r="L97" s="4">
        <f>'pdf DetailxSch Pos'!L97*'pdf DetailxSch Pos'!L$124</f>
        <v>0</v>
      </c>
      <c r="M97" s="4">
        <f>'pdf DetailxSch Pos'!M97*'pdf DetailxSch Pos'!M$124</f>
        <v>89505.059196611037</v>
      </c>
      <c r="N97" s="4">
        <f>'pdf DetailxSch Pos'!N97*'pdf DetailxSch Pos'!N$124</f>
        <v>59866.796146808359</v>
      </c>
      <c r="O97" s="4">
        <f>'pdf DetailxSch Pos'!O97*'pdf DetailxSch Pos'!O$124</f>
        <v>0</v>
      </c>
      <c r="P97" s="4">
        <f>'pdf DetailxSch Pos'!P97*'pdf DetailxSch Pos'!P$124</f>
        <v>0</v>
      </c>
      <c r="Q97" s="4">
        <f>'pdf DetailxSch Pos'!Q97*'pdf DetailxSch Pos'!Q$124</f>
        <v>0</v>
      </c>
      <c r="R97" s="4">
        <f>'pdf DetailxSch Pos'!R97*'pdf DetailxSch Pos'!R$124</f>
        <v>0</v>
      </c>
      <c r="S97" s="4">
        <f>'pdf DetailxSch Pos'!S97*'pdf DetailxSch Pos'!S$124</f>
        <v>77625.750694703253</v>
      </c>
      <c r="T97" s="4">
        <f>'pdf DetailxSch Pos'!T97*'pdf DetailxSch Pos'!T$124</f>
        <v>60676.224767295193</v>
      </c>
      <c r="U97" s="4">
        <f>'pdf DetailxSch Pos'!U97*'pdf DetailxSch Pos'!U$124</f>
        <v>99432.634749854755</v>
      </c>
      <c r="V97" s="4">
        <f>'pdf DetailxSch Pos'!V97*'pdf DetailxSch Pos'!V$124</f>
        <v>110891.27068881014</v>
      </c>
      <c r="W97" s="4">
        <f>'pdf DetailxSch Pos'!W97*'pdf DetailxSch Pos'!W$124</f>
        <v>332673.8120664304</v>
      </c>
      <c r="X97" s="4">
        <f>'pdf DetailxSch Pos'!X97*'pdf DetailxSch Pos'!X$124</f>
        <v>110891.27068881014</v>
      </c>
      <c r="Y97" s="4">
        <f>'pdf DetailxSch Pos'!Y97*'pdf DetailxSch Pos'!Y$124</f>
        <v>332673.8120664304</v>
      </c>
      <c r="Z97" s="4">
        <f>'pdf DetailxSch Pos'!Z97*'pdf DetailxSch Pos'!Z$124</f>
        <v>0</v>
      </c>
      <c r="AA97" s="4">
        <f>'pdf DetailxSch Pos'!AA97*'pdf DetailxSch Pos'!AA$124</f>
        <v>332673.8120664304</v>
      </c>
      <c r="AB97" s="4">
        <f>'pdf DetailxSch Pos'!AB97*'pdf DetailxSch Pos'!AB$124</f>
        <v>200466.94616738829</v>
      </c>
      <c r="AC97" s="4">
        <f>'pdf DetailxSch Pos'!AC97*'pdf DetailxSch Pos'!AC$124</f>
        <v>100233.47308369415</v>
      </c>
      <c r="AD97" s="4">
        <f>'pdf DetailxSch Pos'!AD97*'pdf DetailxSch Pos'!AD$124</f>
        <v>1441586.5189545318</v>
      </c>
      <c r="AE97" s="4">
        <f>'pdf DetailxSch Pos'!AE97*'pdf DetailxSch Pos'!AE$124</f>
        <v>0</v>
      </c>
      <c r="AF97" s="4">
        <f>'pdf DetailxSch Pos'!AF97*'pdf DetailxSch Pos'!AF$124</f>
        <v>110891.27068881014</v>
      </c>
      <c r="AG97" s="4">
        <f>'pdf DetailxSch Pos'!AG97*'pdf DetailxSch Pos'!AG$124</f>
        <v>221782.54137762028</v>
      </c>
      <c r="AH97" s="4">
        <f>'pdf DetailxSch Pos'!AH97*'pdf DetailxSch Pos'!AH$124</f>
        <v>776238.89482167095</v>
      </c>
      <c r="AI97" s="4">
        <f>'pdf DetailxSch Pos'!AI97*'pdf DetailxSch Pos'!AI$124</f>
        <v>267289.26155651774</v>
      </c>
      <c r="AJ97" s="4">
        <f>'pdf DetailxSch Pos'!AJ97*'pdf DetailxSch Pos'!AJ$124</f>
        <v>0</v>
      </c>
      <c r="AK97" s="4">
        <f>'pdf DetailxSch Pos'!AK97*'pdf DetailxSch Pos'!AK$124</f>
        <v>114084.97559574516</v>
      </c>
      <c r="AL97" s="4">
        <f>'pdf DetailxSch Pos'!AL97*'pdf DetailxSch Pos'!AL$124</f>
        <v>776238.89482167095</v>
      </c>
      <c r="AM97" s="4">
        <f>'pdf DetailxSch Pos'!AM97*'pdf DetailxSch Pos'!AM$124</f>
        <v>0</v>
      </c>
      <c r="AN97" s="4">
        <f>'pdf DetailxSch Pos'!AN97*'pdf DetailxSch Pos'!AN$124</f>
        <v>0</v>
      </c>
      <c r="AO97" s="4">
        <f>'pdf DetailxSch Pos'!AO97*'pdf DetailxSch Pos'!AO$124</f>
        <v>110891.27068881014</v>
      </c>
      <c r="AP97" s="4">
        <f>'pdf DetailxSch Pos'!AP97*'pdf DetailxSch Pos'!AP$124</f>
        <v>0</v>
      </c>
      <c r="AQ97" s="4">
        <f>'pdf DetailxSch Pos'!AQ97*'pdf DetailxSch Pos'!AQ$124</f>
        <v>42960</v>
      </c>
      <c r="AR97" s="4">
        <f>'pdf DetailxSch Pos'!AR97*'pdf DetailxSch Pos'!AR$124</f>
        <v>42960</v>
      </c>
      <c r="AS97" s="4">
        <f>'pdf DetailxSch Pos'!AS97*'pdf DetailxSch Pos'!AS$124</f>
        <v>0</v>
      </c>
      <c r="AT97" s="4">
        <f>'pdf DetailxSch Pos'!AT97*'pdf DetailxSch Pos'!AT$125</f>
        <v>0</v>
      </c>
      <c r="AU97" s="4">
        <f>'pdf DetailxSch Pos'!AU97*'pdf DetailxSch Pos'!AU$125</f>
        <v>0</v>
      </c>
      <c r="AV97" s="4">
        <f>'pdf DetailxSch Pos'!AV97*'pdf DetailxSch Pos'!AV$125</f>
        <v>160024.63054187188</v>
      </c>
      <c r="AW97" s="4">
        <f>'pdf DetailxSch Pos'!AW97*'pdf DetailxSch Pos'!AW$125</f>
        <v>2585.2216748768465</v>
      </c>
      <c r="AX97" s="4">
        <f>'pdf DetailxSch Pos'!AX97*'pdf DetailxSch Pos'!AX$125</f>
        <v>0</v>
      </c>
      <c r="AY97" s="4">
        <f>'pdf DetailxSch Pos'!AY97*'pdf DetailxSch Pos'!AY$124</f>
        <v>0</v>
      </c>
      <c r="AZ97" s="4">
        <f>'pdf DetailxSch Pos'!AZ97*'pdf DetailxSch Pos'!AZ$124</f>
        <v>0</v>
      </c>
      <c r="BA97" s="4">
        <f>'pdf DetailxSch Pos'!BA97*'pdf DetailxSch Pos'!BA$124</f>
        <v>0</v>
      </c>
      <c r="BB97" s="4">
        <f>'pdf DetailxSch Pos'!BB97*'pdf DetailxSch Pos'!BB$124</f>
        <v>0</v>
      </c>
      <c r="BC97" s="4">
        <f>'pdf DetailxSch Pos'!BC97*'pdf DetailxSch Pos'!BC$124</f>
        <v>0</v>
      </c>
      <c r="BD97" s="4">
        <f>'pdf DetailxSch Pos'!BD97*'pdf DetailxSch Pos'!BD$124</f>
        <v>0</v>
      </c>
      <c r="BE97" s="4">
        <f>'pdf DetailxSch Pos'!BE97*'pdf DetailxSch Pos'!BE$124</f>
        <v>0</v>
      </c>
      <c r="BF97" s="4">
        <f>'pdf DetailxSch Pos'!BF97*'pdf DetailxSch Pos'!BF$125</f>
        <v>0</v>
      </c>
      <c r="BG97" s="4">
        <f>'pdf DetailxSch Pos'!BG97*'pdf DetailxSch Pos'!BG$125</f>
        <v>0</v>
      </c>
      <c r="BH97" s="4">
        <f>'pdf DetailxSch Pos'!BH97*'pdf DetailxSch Pos'!BH$125</f>
        <v>0</v>
      </c>
      <c r="BI97" s="4">
        <f>'pdf DetailxSch Pos'!BI97*'pdf DetailxSch Pos'!BI$125</f>
        <v>0</v>
      </c>
      <c r="BJ97" s="4">
        <f>'pdf DetailxSch Pos'!BJ97*'pdf DetailxSch Pos'!BJ$124</f>
        <v>0</v>
      </c>
      <c r="BK97" s="4">
        <f>'pdf DetailxSch Pos'!BK97*'pdf DetailxSch Pos'!BK$124</f>
        <v>0</v>
      </c>
      <c r="BL97" s="4">
        <f>'pdf DetailxSch Pos'!BL97*'pdf DetailxSch Pos'!BL$124</f>
        <v>0</v>
      </c>
      <c r="BM97" s="4">
        <f>'pdf DetailxSch Pos'!BM97*'pdf DetailxSch Pos'!BM$124</f>
        <v>0</v>
      </c>
      <c r="BN97" s="4">
        <f>'pdf DetailxSch Pos'!BN97*'pdf DetailxSch Pos'!BN$124</f>
        <v>0</v>
      </c>
      <c r="BO97" s="4">
        <f>'pdf DetailxSch Pos'!BO97*'pdf DetailxSch Pos'!BO$124</f>
        <v>0</v>
      </c>
      <c r="BP97" s="4">
        <f>'pdf DetailxSch Pos'!BP97*'pdf DetailxSch Pos'!BP$124</f>
        <v>0</v>
      </c>
      <c r="BQ97" s="4">
        <f>'pdf DetailxSch Pos'!BQ97*'pdf DetailxSch Pos'!BQ$124</f>
        <v>0</v>
      </c>
      <c r="BR97" s="4">
        <f>'pdf DetailxSch Pos'!BR97*'pdf DetailxSch Pos'!BR$125</f>
        <v>0</v>
      </c>
      <c r="BS97" s="4">
        <f>'pdf DetailxSch Pos'!BS97*'pdf DetailxSch Pos'!BS$125</f>
        <v>0</v>
      </c>
      <c r="BT97" s="4">
        <f>'pdf DetailxSch Pos'!BT97*'pdf DetailxSch Pos'!BT$125</f>
        <v>55095.566502463036</v>
      </c>
      <c r="BU97" s="4">
        <f>'pdf DetailxSch Pos'!BU97*'pdf DetailxSch Pos'!BU$125</f>
        <v>0</v>
      </c>
      <c r="BV97" s="4">
        <f>'pdf DetailxSch Pos'!BV97*'pdf DetailxSch Pos'!BV$124</f>
        <v>0</v>
      </c>
      <c r="BW97" s="4">
        <f>'pdf DetailxSch Pos'!BW97*'pdf DetailxSch Pos'!BW$125</f>
        <v>0</v>
      </c>
      <c r="BX97" s="4">
        <f>'pdf DetailxSch Pos'!BX97*'pdf DetailxSch Pos'!BX$125</f>
        <v>2948.7684729064031</v>
      </c>
      <c r="BY97" s="4">
        <f>'pdf DetailxSch Pos'!BY97*'pdf DetailxSch Pos'!BY$125</f>
        <v>2062.0689655172409</v>
      </c>
      <c r="BZ97" s="4">
        <f>'pdf DetailxSch Pos'!BZ97*'pdf DetailxSch Pos'!BZ$125</f>
        <v>1793.1034482758614</v>
      </c>
      <c r="CA97" s="4">
        <f>'pdf DetailxSch Pos'!CA97*'pdf DetailxSch Pos'!CA$125</f>
        <v>1793.1034482758614</v>
      </c>
      <c r="CB97" s="4">
        <f>'pdf DetailxSch Pos'!CB97*'pdf DetailxSch Pos'!CB$125</f>
        <v>2062.0689655172409</v>
      </c>
      <c r="CC97" s="4">
        <f>'pdf DetailxSch Pos'!CC97*'pdf DetailxSch Pos'!CC$125</f>
        <v>7172.4137931034456</v>
      </c>
      <c r="CD97" s="4">
        <f>'pdf DetailxSch Pos'!CD97*'pdf DetailxSch Pos'!CD$124</f>
        <v>0</v>
      </c>
      <c r="CE97" s="4">
        <f>'pdf DetailxSch Pos'!CE97*'pdf DetailxSch Pos'!CE$124</f>
        <v>0</v>
      </c>
      <c r="CF97" s="4">
        <f>'pdf DetailxSch Pos'!CF97*'pdf DetailxSch Pos'!CF$125</f>
        <v>0</v>
      </c>
      <c r="CG97" s="4">
        <f>'pdf DetailxSch Pos'!CG97*'pdf DetailxSch Pos'!CG$125</f>
        <v>0</v>
      </c>
      <c r="CH97" s="4">
        <f>'pdf DetailxSch Pos'!CH97*'pdf DetailxSch Pos'!CH$124</f>
        <v>0</v>
      </c>
      <c r="CI97" s="4">
        <f>'pdf DetailxSch Pos'!CI97*'pdf DetailxSch Pos'!CI$124</f>
        <v>0</v>
      </c>
      <c r="CJ97" s="4">
        <f>'pdf DetailxSch Pos'!CJ97*'pdf DetailxSch Pos'!CJ$125</f>
        <v>0</v>
      </c>
      <c r="CK97" s="4">
        <f>'pdf DetailxSch Pos'!CK97*'pdf DetailxSch Pos'!CK$125</f>
        <v>0</v>
      </c>
      <c r="CL97" s="4">
        <f>'pdf DetailxSch Pos'!CL97*'pdf DetailxSch Pos'!CL$125</f>
        <v>35862.068965517232</v>
      </c>
      <c r="CM97" s="4">
        <f>'pdf DetailxSch Pos'!CM97*'pdf DetailxSch Pos'!CM$125</f>
        <v>100396.05911330046</v>
      </c>
      <c r="CN97" s="4">
        <f>'pdf DetailxSch Pos'!CN97*'pdf DetailxSch Pos'!CN$125</f>
        <v>5032.5123152709348</v>
      </c>
      <c r="CO97" s="4">
        <f>'pdf DetailxSch Pos'!CO97*'pdf DetailxSch Pos'!CO$125</f>
        <v>0</v>
      </c>
      <c r="CP97" s="4">
        <f>'pdf DetailxSch Pos'!CP97*'pdf DetailxSch Pos'!CP$125</f>
        <v>0</v>
      </c>
      <c r="CQ97" s="4">
        <f>'pdf DetailxSch Pos'!CQ97*'pdf DetailxSch Pos'!CQ$125</f>
        <v>0</v>
      </c>
      <c r="CR97" s="4">
        <f>'pdf DetailxSch Pos'!CR97*'pdf DetailxSch Pos'!CR$125</f>
        <v>0</v>
      </c>
      <c r="CS97" s="4">
        <f>'pdf DetailxSch Pos'!CS97*'pdf DetailxSch Pos'!CS$124</f>
        <v>0</v>
      </c>
      <c r="CT97" s="4">
        <f>'pdf DetailxSch Pos'!CT97*'pdf DetailxSch Pos'!CT$125</f>
        <v>10197.044334975366</v>
      </c>
      <c r="CU97" s="4">
        <f>'pdf DetailxSch Pos'!CU97*'pdf DetailxSch Pos'!CU$125</f>
        <v>0</v>
      </c>
      <c r="CV97" s="4">
        <f>'pdf DetailxSch Pos'!CV97*'pdf DetailxSch Pos'!CV$125</f>
        <v>0</v>
      </c>
      <c r="CW97" s="4">
        <f>'pdf DetailxSch Pos'!CW97*'pdf DetailxSch Pos'!CW$125</f>
        <v>0</v>
      </c>
      <c r="CY97" s="4">
        <f>'pdf DetailxSch Pos'!CY97*'pdf DetailxSch Pos'!CY$125</f>
        <v>0</v>
      </c>
      <c r="CZ97" s="4">
        <f>'pdf DetailxSch Pos'!CZ97*'pdf DetailxSch Pos'!CZ$125</f>
        <v>0</v>
      </c>
      <c r="DA97" s="4">
        <f>'pdf DetailxSch Pos'!DA97*'pdf DetailxSch Pos'!DA$125</f>
        <v>0</v>
      </c>
      <c r="DB97" s="4">
        <f>'pdf DetailxSch Pos'!DB97*'pdf DetailxSch Pos'!DB$125</f>
        <v>0</v>
      </c>
      <c r="DC97" s="4">
        <f>'pdf DetailxSch Pos'!DC97*'pdf DetailxSch Pos'!DC$125</f>
        <v>0</v>
      </c>
      <c r="DD97" s="4">
        <f>'pdf DetailxSch $$'!DE97</f>
        <v>14</v>
      </c>
      <c r="DE97" s="4">
        <f t="shared" si="4"/>
        <v>6639124.4174561966</v>
      </c>
      <c r="DF97" s="4">
        <f t="shared" si="5"/>
        <v>6639138.4174561966</v>
      </c>
      <c r="DG97" s="4">
        <f>'pdf DetailxSch $$'!DG97</f>
        <v>6803769</v>
      </c>
      <c r="DH97" s="4">
        <f t="shared" si="6"/>
        <v>164630.58254380338</v>
      </c>
      <c r="DI97" s="44">
        <f t="shared" si="7"/>
        <v>-2.4796979998329666E-2</v>
      </c>
    </row>
    <row r="98" spans="1:113" x14ac:dyDescent="0.2">
      <c r="A98" s="7">
        <v>313</v>
      </c>
      <c r="B98" t="s">
        <v>114</v>
      </c>
      <c r="C98" t="s">
        <v>351</v>
      </c>
      <c r="D98">
        <v>4</v>
      </c>
      <c r="E98" s="10">
        <v>366</v>
      </c>
      <c r="F98" s="9">
        <v>0.123</v>
      </c>
      <c r="G98">
        <v>45</v>
      </c>
      <c r="H98" s="4">
        <f>'pdf DetailxSch Pos'!H98*'pdf DetailxSch Pos'!H$124</f>
        <v>191050.75104188372</v>
      </c>
      <c r="I98" s="4">
        <f>'pdf DetailxSch Pos'!I98*'pdf DetailxSch Pos'!I$124</f>
        <v>110891.27068881014</v>
      </c>
      <c r="J98" s="4">
        <f>'pdf DetailxSch Pos'!J98*'pdf DetailxSch Pos'!J$124</f>
        <v>137623.27429498945</v>
      </c>
      <c r="K98" s="4">
        <f>'pdf DetailxSch Pos'!K98*'pdf DetailxSch Pos'!K$124</f>
        <v>0</v>
      </c>
      <c r="L98" s="4">
        <f>'pdf DetailxSch Pos'!L98*'pdf DetailxSch Pos'!L$124</f>
        <v>0</v>
      </c>
      <c r="M98" s="4">
        <f>'pdf DetailxSch Pos'!M98*'pdf DetailxSch Pos'!M$124</f>
        <v>89505.059196611037</v>
      </c>
      <c r="N98" s="4">
        <f>'pdf DetailxSch Pos'!N98*'pdf DetailxSch Pos'!N$124</f>
        <v>59866.796146808359</v>
      </c>
      <c r="O98" s="4">
        <f>'pdf DetailxSch Pos'!O98*'pdf DetailxSch Pos'!O$124</f>
        <v>0</v>
      </c>
      <c r="P98" s="4">
        <f>'pdf DetailxSch Pos'!P98*'pdf DetailxSch Pos'!P$124</f>
        <v>0</v>
      </c>
      <c r="Q98" s="4">
        <f>'pdf DetailxSch Pos'!Q98*'pdf DetailxSch Pos'!Q$124</f>
        <v>0</v>
      </c>
      <c r="R98" s="4">
        <f>'pdf DetailxSch Pos'!R98*'pdf DetailxSch Pos'!R$124</f>
        <v>0</v>
      </c>
      <c r="S98" s="4">
        <f>'pdf DetailxSch Pos'!S98*'pdf DetailxSch Pos'!S$124</f>
        <v>77625.750694703253</v>
      </c>
      <c r="T98" s="4">
        <f>'pdf DetailxSch Pos'!T98*'pdf DetailxSch Pos'!T$124</f>
        <v>60676.224767295193</v>
      </c>
      <c r="U98" s="4">
        <f>'pdf DetailxSch Pos'!U98*'pdf DetailxSch Pos'!U$124</f>
        <v>99432.634749854755</v>
      </c>
      <c r="V98" s="4">
        <f>'pdf DetailxSch Pos'!V98*'pdf DetailxSch Pos'!V$124</f>
        <v>110891.27068881014</v>
      </c>
      <c r="W98" s="4">
        <f>'pdf DetailxSch Pos'!W98*'pdf DetailxSch Pos'!W$124</f>
        <v>332673.8120664304</v>
      </c>
      <c r="X98" s="4">
        <f>'pdf DetailxSch Pos'!X98*'pdf DetailxSch Pos'!X$124</f>
        <v>110891.27068881014</v>
      </c>
      <c r="Y98" s="4">
        <f>'pdf DetailxSch Pos'!Y98*'pdf DetailxSch Pos'!Y$124</f>
        <v>221782.54137762028</v>
      </c>
      <c r="Z98" s="4">
        <f>'pdf DetailxSch Pos'!Z98*'pdf DetailxSch Pos'!Z$124</f>
        <v>0</v>
      </c>
      <c r="AA98" s="4">
        <f>'pdf DetailxSch Pos'!AA98*'pdf DetailxSch Pos'!AA$124</f>
        <v>221782.54137762028</v>
      </c>
      <c r="AB98" s="4">
        <f>'pdf DetailxSch Pos'!AB98*'pdf DetailxSch Pos'!AB$124</f>
        <v>133644.63077825887</v>
      </c>
      <c r="AC98" s="4">
        <f>'pdf DetailxSch Pos'!AC98*'pdf DetailxSch Pos'!AC$124</f>
        <v>66822.315389129435</v>
      </c>
      <c r="AD98" s="4">
        <f>'pdf DetailxSch Pos'!AD98*'pdf DetailxSch Pos'!AD$124</f>
        <v>1441586.5189545318</v>
      </c>
      <c r="AE98" s="4">
        <f>'pdf DetailxSch Pos'!AE98*'pdf DetailxSch Pos'!AE$124</f>
        <v>0</v>
      </c>
      <c r="AF98" s="4">
        <f>'pdf DetailxSch Pos'!AF98*'pdf DetailxSch Pos'!AF$124</f>
        <v>110891.27068881014</v>
      </c>
      <c r="AG98" s="4">
        <f>'pdf DetailxSch Pos'!AG98*'pdf DetailxSch Pos'!AG$124</f>
        <v>110891.27068881014</v>
      </c>
      <c r="AH98" s="4">
        <f>'pdf DetailxSch Pos'!AH98*'pdf DetailxSch Pos'!AH$124</f>
        <v>332673.8120664304</v>
      </c>
      <c r="AI98" s="4">
        <f>'pdf DetailxSch Pos'!AI98*'pdf DetailxSch Pos'!AI$124</f>
        <v>66822.315389129435</v>
      </c>
      <c r="AJ98" s="4">
        <f>'pdf DetailxSch Pos'!AJ98*'pdf DetailxSch Pos'!AJ$124</f>
        <v>0</v>
      </c>
      <c r="AK98" s="4">
        <f>'pdf DetailxSch Pos'!AK98*'pdf DetailxSch Pos'!AK$124</f>
        <v>0</v>
      </c>
      <c r="AL98" s="4">
        <f>'pdf DetailxSch Pos'!AL98*'pdf DetailxSch Pos'!AL$124</f>
        <v>110891.27068881014</v>
      </c>
      <c r="AM98" s="4">
        <f>'pdf DetailxSch Pos'!AM98*'pdf DetailxSch Pos'!AM$124</f>
        <v>0</v>
      </c>
      <c r="AN98" s="4">
        <f>'pdf DetailxSch Pos'!AN98*'pdf DetailxSch Pos'!AN$124</f>
        <v>0</v>
      </c>
      <c r="AO98" s="4">
        <f>'pdf DetailxSch Pos'!AO98*'pdf DetailxSch Pos'!AO$124</f>
        <v>0</v>
      </c>
      <c r="AP98" s="4">
        <f>'pdf DetailxSch Pos'!AP98*'pdf DetailxSch Pos'!AP$124</f>
        <v>0</v>
      </c>
      <c r="AQ98" s="4">
        <f>'pdf DetailxSch Pos'!AQ98*'pdf DetailxSch Pos'!AQ$124</f>
        <v>0</v>
      </c>
      <c r="AR98" s="4">
        <f>'pdf DetailxSch Pos'!AR98*'pdf DetailxSch Pos'!AR$124</f>
        <v>0</v>
      </c>
      <c r="AS98" s="4">
        <f>'pdf DetailxSch Pos'!AS98*'pdf DetailxSch Pos'!AS$124</f>
        <v>0</v>
      </c>
      <c r="AT98" s="4">
        <f>'pdf DetailxSch Pos'!AT98*'pdf DetailxSch Pos'!AT$125</f>
        <v>0</v>
      </c>
      <c r="AU98" s="4">
        <f>'pdf DetailxSch Pos'!AU98*'pdf DetailxSch Pos'!AU$125</f>
        <v>0</v>
      </c>
      <c r="AV98" s="4">
        <f>'pdf DetailxSch Pos'!AV98*'pdf DetailxSch Pos'!AV$125</f>
        <v>0</v>
      </c>
      <c r="AW98" s="4">
        <f>'pdf DetailxSch Pos'!AW98*'pdf DetailxSch Pos'!AW$125</f>
        <v>0</v>
      </c>
      <c r="AX98" s="4">
        <f>'pdf DetailxSch Pos'!AX98*'pdf DetailxSch Pos'!AX$125</f>
        <v>9014.7783251231504</v>
      </c>
      <c r="AY98" s="4">
        <f>'pdf DetailxSch Pos'!AY98*'pdf DetailxSch Pos'!AY$124</f>
        <v>114084.97559574516</v>
      </c>
      <c r="AZ98" s="4">
        <f>'pdf DetailxSch Pos'!AZ98*'pdf DetailxSch Pos'!AZ$124</f>
        <v>0</v>
      </c>
      <c r="BA98" s="4">
        <f>'pdf DetailxSch Pos'!BA98*'pdf DetailxSch Pos'!BA$124</f>
        <v>0</v>
      </c>
      <c r="BB98" s="4">
        <f>'pdf DetailxSch Pos'!BB98*'pdf DetailxSch Pos'!BB$124</f>
        <v>0</v>
      </c>
      <c r="BC98" s="4">
        <f>'pdf DetailxSch Pos'!BC98*'pdf DetailxSch Pos'!BC$124</f>
        <v>0</v>
      </c>
      <c r="BD98" s="4">
        <f>'pdf DetailxSch Pos'!BD98*'pdf DetailxSch Pos'!BD$124</f>
        <v>0</v>
      </c>
      <c r="BE98" s="4">
        <f>'pdf DetailxSch Pos'!BE98*'pdf DetailxSch Pos'!BE$124</f>
        <v>0</v>
      </c>
      <c r="BF98" s="4">
        <f>'pdf DetailxSch Pos'!BF98*'pdf DetailxSch Pos'!BF$125</f>
        <v>0</v>
      </c>
      <c r="BG98" s="4">
        <f>'pdf DetailxSch Pos'!BG98*'pdf DetailxSch Pos'!BG$125</f>
        <v>0</v>
      </c>
      <c r="BH98" s="4">
        <f>'pdf DetailxSch Pos'!BH98*'pdf DetailxSch Pos'!BH$125</f>
        <v>0</v>
      </c>
      <c r="BI98" s="4">
        <f>'pdf DetailxSch Pos'!BI98*'pdf DetailxSch Pos'!BI$125</f>
        <v>0</v>
      </c>
      <c r="BJ98" s="4">
        <f>'pdf DetailxSch Pos'!BJ98*'pdf DetailxSch Pos'!BJ$124</f>
        <v>0</v>
      </c>
      <c r="BK98" s="4">
        <f>'pdf DetailxSch Pos'!BK98*'pdf DetailxSch Pos'!BK$124</f>
        <v>0</v>
      </c>
      <c r="BL98" s="4">
        <f>'pdf DetailxSch Pos'!BL98*'pdf DetailxSch Pos'!BL$124</f>
        <v>0</v>
      </c>
      <c r="BM98" s="4">
        <f>'pdf DetailxSch Pos'!BM98*'pdf DetailxSch Pos'!BM$124</f>
        <v>0</v>
      </c>
      <c r="BN98" s="4">
        <f>'pdf DetailxSch Pos'!BN98*'pdf DetailxSch Pos'!BN$124</f>
        <v>0</v>
      </c>
      <c r="BO98" s="4">
        <f>'pdf DetailxSch Pos'!BO98*'pdf DetailxSch Pos'!BO$124</f>
        <v>0</v>
      </c>
      <c r="BP98" s="4">
        <f>'pdf DetailxSch Pos'!BP98*'pdf DetailxSch Pos'!BP$124</f>
        <v>0</v>
      </c>
      <c r="BQ98" s="4">
        <f>'pdf DetailxSch Pos'!BQ98*'pdf DetailxSch Pos'!BQ$124</f>
        <v>0</v>
      </c>
      <c r="BR98" s="4">
        <f>'pdf DetailxSch Pos'!BR98*'pdf DetailxSch Pos'!BR$125</f>
        <v>0</v>
      </c>
      <c r="BS98" s="4">
        <f>'pdf DetailxSch Pos'!BS98*'pdf DetailxSch Pos'!BS$125</f>
        <v>0</v>
      </c>
      <c r="BT98" s="4">
        <f>'pdf DetailxSch Pos'!BT98*'pdf DetailxSch Pos'!BT$125</f>
        <v>55095.566502463036</v>
      </c>
      <c r="BU98" s="4">
        <f>'pdf DetailxSch Pos'!BU98*'pdf DetailxSch Pos'!BU$125</f>
        <v>0</v>
      </c>
      <c r="BV98" s="4">
        <f>'pdf DetailxSch Pos'!BV98*'pdf DetailxSch Pos'!BV$124</f>
        <v>0</v>
      </c>
      <c r="BW98" s="4">
        <f>'pdf DetailxSch Pos'!BW98*'pdf DetailxSch Pos'!BW$125</f>
        <v>0</v>
      </c>
      <c r="BX98" s="4">
        <f>'pdf DetailxSch Pos'!BX98*'pdf DetailxSch Pos'!BX$125</f>
        <v>0</v>
      </c>
      <c r="BY98" s="4">
        <f>'pdf DetailxSch Pos'!BY98*'pdf DetailxSch Pos'!BY$125</f>
        <v>2073.8916256157627</v>
      </c>
      <c r="BZ98" s="4">
        <f>'pdf DetailxSch Pos'!BZ98*'pdf DetailxSch Pos'!BZ$125</f>
        <v>1802.95566502463</v>
      </c>
      <c r="CA98" s="4">
        <f>'pdf DetailxSch Pos'!CA98*'pdf DetailxSch Pos'!CA$125</f>
        <v>1802.95566502463</v>
      </c>
      <c r="CB98" s="4">
        <f>'pdf DetailxSch Pos'!CB98*'pdf DetailxSch Pos'!CB$125</f>
        <v>2073.8916256157627</v>
      </c>
      <c r="CC98" s="4">
        <f>'pdf DetailxSch Pos'!CC98*'pdf DetailxSch Pos'!CC$125</f>
        <v>7211.8226600985199</v>
      </c>
      <c r="CD98" s="4">
        <f>'pdf DetailxSch Pos'!CD98*'pdf DetailxSch Pos'!CD$124</f>
        <v>0</v>
      </c>
      <c r="CE98" s="4">
        <f>'pdf DetailxSch Pos'!CE98*'pdf DetailxSch Pos'!CE$124</f>
        <v>0</v>
      </c>
      <c r="CF98" s="4">
        <f>'pdf DetailxSch Pos'!CF98*'pdf DetailxSch Pos'!CF$125</f>
        <v>0</v>
      </c>
      <c r="CG98" s="4">
        <f>'pdf DetailxSch Pos'!CG98*'pdf DetailxSch Pos'!CG$125</f>
        <v>0</v>
      </c>
      <c r="CH98" s="4">
        <f>'pdf DetailxSch Pos'!CH98*'pdf DetailxSch Pos'!CH$124</f>
        <v>0</v>
      </c>
      <c r="CI98" s="4">
        <f>'pdf DetailxSch Pos'!CI98*'pdf DetailxSch Pos'!CI$124</f>
        <v>0</v>
      </c>
      <c r="CJ98" s="4">
        <f>'pdf DetailxSch Pos'!CJ98*'pdf DetailxSch Pos'!CJ$125</f>
        <v>0</v>
      </c>
      <c r="CK98" s="4">
        <f>'pdf DetailxSch Pos'!CK98*'pdf DetailxSch Pos'!CK$125</f>
        <v>0</v>
      </c>
      <c r="CL98" s="4">
        <f>'pdf DetailxSch Pos'!CL98*'pdf DetailxSch Pos'!CL$125</f>
        <v>36059.113300492601</v>
      </c>
      <c r="CM98" s="4">
        <f>'pdf DetailxSch Pos'!CM98*'pdf DetailxSch Pos'!CM$125</f>
        <v>70046.305418719188</v>
      </c>
      <c r="CN98" s="4">
        <f>'pdf DetailxSch Pos'!CN98*'pdf DetailxSch Pos'!CN$125</f>
        <v>6011.8226600985199</v>
      </c>
      <c r="CO98" s="4">
        <f>'pdf DetailxSch Pos'!CO98*'pdf DetailxSch Pos'!CO$125</f>
        <v>0</v>
      </c>
      <c r="CP98" s="4">
        <f>'pdf DetailxSch Pos'!CP98*'pdf DetailxSch Pos'!CP$125</f>
        <v>0</v>
      </c>
      <c r="CQ98" s="4">
        <f>'pdf DetailxSch Pos'!CQ98*'pdf DetailxSch Pos'!CQ$125</f>
        <v>0</v>
      </c>
      <c r="CR98" s="4">
        <f>'pdf DetailxSch Pos'!CR98*'pdf DetailxSch Pos'!CR$125</f>
        <v>19908.374384236446</v>
      </c>
      <c r="CS98" s="4">
        <f>'pdf DetailxSch Pos'!CS98*'pdf DetailxSch Pos'!CS$124</f>
        <v>0</v>
      </c>
      <c r="CT98" s="4">
        <f>'pdf DetailxSch Pos'!CT98*'pdf DetailxSch Pos'!CT$125</f>
        <v>4827.5862068965498</v>
      </c>
      <c r="CU98" s="4">
        <f>'pdf DetailxSch Pos'!CU98*'pdf DetailxSch Pos'!CU$125</f>
        <v>0</v>
      </c>
      <c r="CV98" s="4">
        <f>'pdf DetailxSch Pos'!CV98*'pdf DetailxSch Pos'!CV$125</f>
        <v>4236.453201970442</v>
      </c>
      <c r="CW98" s="4">
        <f>'pdf DetailxSch Pos'!CW98*'pdf DetailxSch Pos'!CW$125</f>
        <v>0</v>
      </c>
      <c r="CY98" s="4">
        <f>'pdf DetailxSch Pos'!CY98*'pdf DetailxSch Pos'!CY$125</f>
        <v>0</v>
      </c>
      <c r="CZ98" s="4">
        <f>'pdf DetailxSch Pos'!CZ98*'pdf DetailxSch Pos'!CZ$125</f>
        <v>0</v>
      </c>
      <c r="DA98" s="4">
        <f>'pdf DetailxSch Pos'!DA98*'pdf DetailxSch Pos'!DA$125</f>
        <v>0</v>
      </c>
      <c r="DB98" s="4">
        <f>'pdf DetailxSch Pos'!DB98*'pdf DetailxSch Pos'!DB$125</f>
        <v>0</v>
      </c>
      <c r="DC98" s="4">
        <f>'pdf DetailxSch Pos'!DC98*'pdf DetailxSch Pos'!DC$125</f>
        <v>0</v>
      </c>
      <c r="DD98" s="4">
        <f>'pdf DetailxSch $$'!DE98</f>
        <v>7</v>
      </c>
      <c r="DE98" s="4">
        <f t="shared" si="4"/>
        <v>4533167.0952612823</v>
      </c>
      <c r="DF98" s="4">
        <f t="shared" si="5"/>
        <v>4533174.0952612823</v>
      </c>
      <c r="DG98" s="4">
        <f>'pdf DetailxSch $$'!DG98</f>
        <v>4639442</v>
      </c>
      <c r="DH98" s="4">
        <f t="shared" si="6"/>
        <v>106267.90473871771</v>
      </c>
      <c r="DI98" s="44">
        <f t="shared" si="7"/>
        <v>-2.3442273009060918E-2</v>
      </c>
    </row>
    <row r="99" spans="1:113" x14ac:dyDescent="0.2">
      <c r="A99" s="7">
        <v>315</v>
      </c>
      <c r="B99" t="s">
        <v>115</v>
      </c>
      <c r="C99" t="s">
        <v>351</v>
      </c>
      <c r="D99">
        <v>8</v>
      </c>
      <c r="E99" s="10">
        <v>236</v>
      </c>
      <c r="F99" s="9">
        <v>0.72499999999999998</v>
      </c>
      <c r="G99">
        <v>171</v>
      </c>
      <c r="H99" s="4">
        <f>'pdf DetailxSch Pos'!H99*'pdf DetailxSch Pos'!H$124</f>
        <v>191050.75104188372</v>
      </c>
      <c r="I99" s="4">
        <f>'pdf DetailxSch Pos'!I99*'pdf DetailxSch Pos'!I$124</f>
        <v>110891.27068881014</v>
      </c>
      <c r="J99" s="4">
        <f>'pdf DetailxSch Pos'!J99*'pdf DetailxSch Pos'!J$124</f>
        <v>0</v>
      </c>
      <c r="K99" s="4">
        <f>'pdf DetailxSch Pos'!K99*'pdf DetailxSch Pos'!K$124</f>
        <v>0</v>
      </c>
      <c r="L99" s="4">
        <f>'pdf DetailxSch Pos'!L99*'pdf DetailxSch Pos'!L$124</f>
        <v>0</v>
      </c>
      <c r="M99" s="4">
        <f>'pdf DetailxSch Pos'!M99*'pdf DetailxSch Pos'!M$124</f>
        <v>44752.529598305518</v>
      </c>
      <c r="N99" s="4">
        <f>'pdf DetailxSch Pos'!N99*'pdf DetailxSch Pos'!N$124</f>
        <v>59866.796146808359</v>
      </c>
      <c r="O99" s="4">
        <f>'pdf DetailxSch Pos'!O99*'pdf DetailxSch Pos'!O$124</f>
        <v>0</v>
      </c>
      <c r="P99" s="4">
        <f>'pdf DetailxSch Pos'!P99*'pdf DetailxSch Pos'!P$124</f>
        <v>0</v>
      </c>
      <c r="Q99" s="4">
        <f>'pdf DetailxSch Pos'!Q99*'pdf DetailxSch Pos'!Q$124</f>
        <v>0</v>
      </c>
      <c r="R99" s="4">
        <f>'pdf DetailxSch Pos'!R99*'pdf DetailxSch Pos'!R$124</f>
        <v>0</v>
      </c>
      <c r="S99" s="4">
        <f>'pdf DetailxSch Pos'!S99*'pdf DetailxSch Pos'!S$124</f>
        <v>77625.750694703253</v>
      </c>
      <c r="T99" s="4">
        <f>'pdf DetailxSch Pos'!T99*'pdf DetailxSch Pos'!T$124</f>
        <v>60676.224767295193</v>
      </c>
      <c r="U99" s="4">
        <f>'pdf DetailxSch Pos'!U99*'pdf DetailxSch Pos'!U$124</f>
        <v>49716.317374927377</v>
      </c>
      <c r="V99" s="4">
        <f>'pdf DetailxSch Pos'!V99*'pdf DetailxSch Pos'!V$124</f>
        <v>55445.635344405069</v>
      </c>
      <c r="W99" s="4">
        <f>'pdf DetailxSch Pos'!W99*'pdf DetailxSch Pos'!W$124</f>
        <v>332673.8120664304</v>
      </c>
      <c r="X99" s="4">
        <f>'pdf DetailxSch Pos'!X99*'pdf DetailxSch Pos'!X$124</f>
        <v>0</v>
      </c>
      <c r="Y99" s="4">
        <f>'pdf DetailxSch Pos'!Y99*'pdf DetailxSch Pos'!Y$124</f>
        <v>110891.27068881014</v>
      </c>
      <c r="Z99" s="4">
        <f>'pdf DetailxSch Pos'!Z99*'pdf DetailxSch Pos'!Z$124</f>
        <v>110891.27068881014</v>
      </c>
      <c r="AA99" s="4">
        <f>'pdf DetailxSch Pos'!AA99*'pdf DetailxSch Pos'!AA$124</f>
        <v>110891.27068881014</v>
      </c>
      <c r="AB99" s="4">
        <f>'pdf DetailxSch Pos'!AB99*'pdf DetailxSch Pos'!AB$124</f>
        <v>100233.47308369415</v>
      </c>
      <c r="AC99" s="4">
        <f>'pdf DetailxSch Pos'!AC99*'pdf DetailxSch Pos'!AC$124</f>
        <v>33411.157694564718</v>
      </c>
      <c r="AD99" s="4">
        <f>'pdf DetailxSch Pos'!AD99*'pdf DetailxSch Pos'!AD$124</f>
        <v>1219803.9775769114</v>
      </c>
      <c r="AE99" s="4">
        <f>'pdf DetailxSch Pos'!AE99*'pdf DetailxSch Pos'!AE$124</f>
        <v>0</v>
      </c>
      <c r="AF99" s="4">
        <f>'pdf DetailxSch Pos'!AF99*'pdf DetailxSch Pos'!AF$124</f>
        <v>110891.27068881014</v>
      </c>
      <c r="AG99" s="4">
        <f>'pdf DetailxSch Pos'!AG99*'pdf DetailxSch Pos'!AG$124</f>
        <v>110891.27068881014</v>
      </c>
      <c r="AH99" s="4">
        <f>'pdf DetailxSch Pos'!AH99*'pdf DetailxSch Pos'!AH$124</f>
        <v>554456.35344405065</v>
      </c>
      <c r="AI99" s="4">
        <f>'pdf DetailxSch Pos'!AI99*'pdf DetailxSch Pos'!AI$124</f>
        <v>133644.63077825887</v>
      </c>
      <c r="AJ99" s="4">
        <f>'pdf DetailxSch Pos'!AJ99*'pdf DetailxSch Pos'!AJ$124</f>
        <v>0</v>
      </c>
      <c r="AK99" s="4">
        <f>'pdf DetailxSch Pos'!AK99*'pdf DetailxSch Pos'!AK$124</f>
        <v>0</v>
      </c>
      <c r="AL99" s="4">
        <f>'pdf DetailxSch Pos'!AL99*'pdf DetailxSch Pos'!AL$124</f>
        <v>110891.27068881014</v>
      </c>
      <c r="AM99" s="4">
        <f>'pdf DetailxSch Pos'!AM99*'pdf DetailxSch Pos'!AM$124</f>
        <v>0</v>
      </c>
      <c r="AN99" s="4">
        <f>'pdf DetailxSch Pos'!AN99*'pdf DetailxSch Pos'!AN$124</f>
        <v>0</v>
      </c>
      <c r="AO99" s="4">
        <f>'pdf DetailxSch Pos'!AO99*'pdf DetailxSch Pos'!AO$124</f>
        <v>0</v>
      </c>
      <c r="AP99" s="4">
        <f>'pdf DetailxSch Pos'!AP99*'pdf DetailxSch Pos'!AP$124</f>
        <v>0</v>
      </c>
      <c r="AQ99" s="4">
        <f>'pdf DetailxSch Pos'!AQ99*'pdf DetailxSch Pos'!AQ$124</f>
        <v>0</v>
      </c>
      <c r="AR99" s="4">
        <f>'pdf DetailxSch Pos'!AR99*'pdf DetailxSch Pos'!AR$124</f>
        <v>0</v>
      </c>
      <c r="AS99" s="4">
        <f>'pdf DetailxSch Pos'!AS99*'pdf DetailxSch Pos'!AS$124</f>
        <v>0</v>
      </c>
      <c r="AT99" s="4">
        <f>'pdf DetailxSch Pos'!AT99*'pdf DetailxSch Pos'!AT$125</f>
        <v>0</v>
      </c>
      <c r="AU99" s="4">
        <f>'pdf DetailxSch Pos'!AU99*'pdf DetailxSch Pos'!AU$125</f>
        <v>0</v>
      </c>
      <c r="AV99" s="4">
        <f>'pdf DetailxSch Pos'!AV99*'pdf DetailxSch Pos'!AV$125</f>
        <v>103749.75369458125</v>
      </c>
      <c r="AW99" s="4">
        <f>'pdf DetailxSch Pos'!AW99*'pdf DetailxSch Pos'!AW$125</f>
        <v>1675.8620689655168</v>
      </c>
      <c r="AX99" s="4">
        <f>'pdf DetailxSch Pos'!AX99*'pdf DetailxSch Pos'!AX$125</f>
        <v>0</v>
      </c>
      <c r="AY99" s="4">
        <f>'pdf DetailxSch Pos'!AY99*'pdf DetailxSch Pos'!AY$124</f>
        <v>0</v>
      </c>
      <c r="AZ99" s="4">
        <f>'pdf DetailxSch Pos'!AZ99*'pdf DetailxSch Pos'!AZ$124</f>
        <v>0</v>
      </c>
      <c r="BA99" s="4">
        <f>'pdf DetailxSch Pos'!BA99*'pdf DetailxSch Pos'!BA$124</f>
        <v>0</v>
      </c>
      <c r="BB99" s="4">
        <f>'pdf DetailxSch Pos'!BB99*'pdf DetailxSch Pos'!BB$124</f>
        <v>0</v>
      </c>
      <c r="BC99" s="4">
        <f>'pdf DetailxSch Pos'!BC99*'pdf DetailxSch Pos'!BC$124</f>
        <v>0</v>
      </c>
      <c r="BD99" s="4">
        <f>'pdf DetailxSch Pos'!BD99*'pdf DetailxSch Pos'!BD$124</f>
        <v>0</v>
      </c>
      <c r="BE99" s="4">
        <f>'pdf DetailxSch Pos'!BE99*'pdf DetailxSch Pos'!BE$124</f>
        <v>0</v>
      </c>
      <c r="BF99" s="4">
        <f>'pdf DetailxSch Pos'!BF99*'pdf DetailxSch Pos'!BF$125</f>
        <v>0</v>
      </c>
      <c r="BG99" s="4">
        <f>'pdf DetailxSch Pos'!BG99*'pdf DetailxSch Pos'!BG$125</f>
        <v>0</v>
      </c>
      <c r="BH99" s="4">
        <f>'pdf DetailxSch Pos'!BH99*'pdf DetailxSch Pos'!BH$125</f>
        <v>0</v>
      </c>
      <c r="BI99" s="4">
        <f>'pdf DetailxSch Pos'!BI99*'pdf DetailxSch Pos'!BI$125</f>
        <v>0</v>
      </c>
      <c r="BJ99" s="4">
        <f>'pdf DetailxSch Pos'!BJ99*'pdf DetailxSch Pos'!BJ$124</f>
        <v>0</v>
      </c>
      <c r="BK99" s="4">
        <f>'pdf DetailxSch Pos'!BK99*'pdf DetailxSch Pos'!BK$124</f>
        <v>0</v>
      </c>
      <c r="BL99" s="4">
        <f>'pdf DetailxSch Pos'!BL99*'pdf DetailxSch Pos'!BL$124</f>
        <v>0</v>
      </c>
      <c r="BM99" s="4">
        <f>'pdf DetailxSch Pos'!BM99*'pdf DetailxSch Pos'!BM$124</f>
        <v>0</v>
      </c>
      <c r="BN99" s="4">
        <f>'pdf DetailxSch Pos'!BN99*'pdf DetailxSch Pos'!BN$124</f>
        <v>0</v>
      </c>
      <c r="BO99" s="4">
        <f>'pdf DetailxSch Pos'!BO99*'pdf DetailxSch Pos'!BO$124</f>
        <v>0</v>
      </c>
      <c r="BP99" s="4">
        <f>'pdf DetailxSch Pos'!BP99*'pdf DetailxSch Pos'!BP$124</f>
        <v>0</v>
      </c>
      <c r="BQ99" s="4">
        <f>'pdf DetailxSch Pos'!BQ99*'pdf DetailxSch Pos'!BQ$124</f>
        <v>0</v>
      </c>
      <c r="BR99" s="4">
        <f>'pdf DetailxSch Pos'!BR99*'pdf DetailxSch Pos'!BR$125</f>
        <v>0</v>
      </c>
      <c r="BS99" s="4">
        <f>'pdf DetailxSch Pos'!BS99*'pdf DetailxSch Pos'!BS$125</f>
        <v>0</v>
      </c>
      <c r="BT99" s="4">
        <f>'pdf DetailxSch Pos'!BT99*'pdf DetailxSch Pos'!BT$125</f>
        <v>55095.566502463036</v>
      </c>
      <c r="BU99" s="4">
        <f>'pdf DetailxSch Pos'!BU99*'pdf DetailxSch Pos'!BU$125</f>
        <v>0</v>
      </c>
      <c r="BV99" s="4">
        <f>'pdf DetailxSch Pos'!BV99*'pdf DetailxSch Pos'!BV$124</f>
        <v>0</v>
      </c>
      <c r="BW99" s="4">
        <f>'pdf DetailxSch Pos'!BW99*'pdf DetailxSch Pos'!BW$125</f>
        <v>73891.625615763522</v>
      </c>
      <c r="BX99" s="4">
        <f>'pdf DetailxSch Pos'!BX99*'pdf DetailxSch Pos'!BX$125</f>
        <v>3389.1625615763537</v>
      </c>
      <c r="BY99" s="4">
        <f>'pdf DetailxSch Pos'!BY99*'pdf DetailxSch Pos'!BY$125</f>
        <v>1336.9458128078813</v>
      </c>
      <c r="BZ99" s="4">
        <f>'pdf DetailxSch Pos'!BZ99*'pdf DetailxSch Pos'!BZ$125</f>
        <v>1162.5615763546793</v>
      </c>
      <c r="CA99" s="4">
        <f>'pdf DetailxSch Pos'!CA99*'pdf DetailxSch Pos'!CA$125</f>
        <v>1162.5615763546793</v>
      </c>
      <c r="CB99" s="4">
        <f>'pdf DetailxSch Pos'!CB99*'pdf DetailxSch Pos'!CB$125</f>
        <v>1336.9458128078813</v>
      </c>
      <c r="CC99" s="4">
        <f>'pdf DetailxSch Pos'!CC99*'pdf DetailxSch Pos'!CC$125</f>
        <v>4650.2463054187174</v>
      </c>
      <c r="CD99" s="4">
        <f>'pdf DetailxSch Pos'!CD99*'pdf DetailxSch Pos'!CD$124</f>
        <v>0</v>
      </c>
      <c r="CE99" s="4">
        <f>'pdf DetailxSch Pos'!CE99*'pdf DetailxSch Pos'!CE$124</f>
        <v>0</v>
      </c>
      <c r="CF99" s="4">
        <f>'pdf DetailxSch Pos'!CF99*'pdf DetailxSch Pos'!CF$125</f>
        <v>0</v>
      </c>
      <c r="CG99" s="4">
        <f>'pdf DetailxSch Pos'!CG99*'pdf DetailxSch Pos'!CG$125</f>
        <v>0</v>
      </c>
      <c r="CH99" s="4">
        <f>'pdf DetailxSch Pos'!CH99*'pdf DetailxSch Pos'!CH$124</f>
        <v>0</v>
      </c>
      <c r="CI99" s="4">
        <f>'pdf DetailxSch Pos'!CI99*'pdf DetailxSch Pos'!CI$124</f>
        <v>0</v>
      </c>
      <c r="CJ99" s="4">
        <f>'pdf DetailxSch Pos'!CJ99*'pdf DetailxSch Pos'!CJ$125</f>
        <v>0</v>
      </c>
      <c r="CK99" s="4">
        <f>'pdf DetailxSch Pos'!CK99*'pdf DetailxSch Pos'!CK$125</f>
        <v>0</v>
      </c>
      <c r="CL99" s="4">
        <f>'pdf DetailxSch Pos'!CL99*'pdf DetailxSch Pos'!CL$125</f>
        <v>23251.231527093587</v>
      </c>
      <c r="CM99" s="4">
        <f>'pdf DetailxSch Pos'!CM99*'pdf DetailxSch Pos'!CM$125</f>
        <v>59967.487684729043</v>
      </c>
      <c r="CN99" s="4">
        <f>'pdf DetailxSch Pos'!CN99*'pdf DetailxSch Pos'!CN$125</f>
        <v>4788.1773399014764</v>
      </c>
      <c r="CO99" s="4">
        <f>'pdf DetailxSch Pos'!CO99*'pdf DetailxSch Pos'!CO$125</f>
        <v>0</v>
      </c>
      <c r="CP99" s="4">
        <f>'pdf DetailxSch Pos'!CP99*'pdf DetailxSch Pos'!CP$125</f>
        <v>0</v>
      </c>
      <c r="CQ99" s="4">
        <f>'pdf DetailxSch Pos'!CQ99*'pdf DetailxSch Pos'!CQ$125</f>
        <v>13654.187192118223</v>
      </c>
      <c r="CR99" s="4">
        <f>'pdf DetailxSch Pos'!CR99*'pdf DetailxSch Pos'!CR$125</f>
        <v>0</v>
      </c>
      <c r="CS99" s="4">
        <f>'pdf DetailxSch Pos'!CS99*'pdf DetailxSch Pos'!CS$124</f>
        <v>0</v>
      </c>
      <c r="CT99" s="4">
        <f>'pdf DetailxSch Pos'!CT99*'pdf DetailxSch Pos'!CT$125</f>
        <v>19211.822660098514</v>
      </c>
      <c r="CU99" s="4">
        <f>'pdf DetailxSch Pos'!CU99*'pdf DetailxSch Pos'!CU$125</f>
        <v>0</v>
      </c>
      <c r="CV99" s="4">
        <f>'pdf DetailxSch Pos'!CV99*'pdf DetailxSch Pos'!CV$125</f>
        <v>128833.49753694577</v>
      </c>
      <c r="CW99" s="4">
        <f>'pdf DetailxSch Pos'!CW99*'pdf DetailxSch Pos'!CW$125</f>
        <v>110905.41871921178</v>
      </c>
      <c r="CY99" s="4">
        <f>'pdf DetailxSch Pos'!CY99*'pdf DetailxSch Pos'!CY$125</f>
        <v>0</v>
      </c>
      <c r="CZ99" s="4">
        <f>'pdf DetailxSch Pos'!CZ99*'pdf DetailxSch Pos'!CZ$125</f>
        <v>0</v>
      </c>
      <c r="DA99" s="4">
        <f>'pdf DetailxSch Pos'!DA99*'pdf DetailxSch Pos'!DA$125</f>
        <v>0</v>
      </c>
      <c r="DB99" s="4">
        <f>'pdf DetailxSch Pos'!DB99*'pdf DetailxSch Pos'!DB$125</f>
        <v>0</v>
      </c>
      <c r="DC99" s="4">
        <f>'pdf DetailxSch Pos'!DC99*'pdf DetailxSch Pos'!DC$125</f>
        <v>0</v>
      </c>
      <c r="DD99" s="4">
        <f>'pdf DetailxSch $$'!DE99</f>
        <v>112575</v>
      </c>
      <c r="DE99" s="4">
        <f t="shared" si="4"/>
        <v>4297659.3586211009</v>
      </c>
      <c r="DF99" s="4">
        <f t="shared" si="5"/>
        <v>4410234.3586211009</v>
      </c>
      <c r="DG99" s="4">
        <f>'pdf DetailxSch $$'!DG99</f>
        <v>4510307</v>
      </c>
      <c r="DH99" s="4">
        <f t="shared" si="6"/>
        <v>100072.6413788991</v>
      </c>
      <c r="DI99" s="44">
        <f t="shared" si="7"/>
        <v>-2.2691003071815829E-2</v>
      </c>
    </row>
    <row r="100" spans="1:113" x14ac:dyDescent="0.2">
      <c r="A100" s="7">
        <v>322</v>
      </c>
      <c r="B100" t="s">
        <v>116</v>
      </c>
      <c r="C100" t="s">
        <v>351</v>
      </c>
      <c r="D100">
        <v>7</v>
      </c>
      <c r="E100" s="10">
        <v>234</v>
      </c>
      <c r="F100" s="9">
        <v>0.75600000000000001</v>
      </c>
      <c r="G100">
        <v>177</v>
      </c>
      <c r="H100" s="4">
        <f>'pdf DetailxSch Pos'!H100*'pdf DetailxSch Pos'!H$124</f>
        <v>191050.75104188372</v>
      </c>
      <c r="I100" s="4">
        <f>'pdf DetailxSch Pos'!I100*'pdf DetailxSch Pos'!I$124</f>
        <v>110891.27068881014</v>
      </c>
      <c r="J100" s="4">
        <f>'pdf DetailxSch Pos'!J100*'pdf DetailxSch Pos'!J$124</f>
        <v>0</v>
      </c>
      <c r="K100" s="4">
        <f>'pdf DetailxSch Pos'!K100*'pdf DetailxSch Pos'!K$124</f>
        <v>0</v>
      </c>
      <c r="L100" s="4">
        <f>'pdf DetailxSch Pos'!L100*'pdf DetailxSch Pos'!L$124</f>
        <v>0</v>
      </c>
      <c r="M100" s="4">
        <f>'pdf DetailxSch Pos'!M100*'pdf DetailxSch Pos'!M$124</f>
        <v>44752.529598305518</v>
      </c>
      <c r="N100" s="4">
        <f>'pdf DetailxSch Pos'!N100*'pdf DetailxSch Pos'!N$124</f>
        <v>59866.796146808359</v>
      </c>
      <c r="O100" s="4">
        <f>'pdf DetailxSch Pos'!O100*'pdf DetailxSch Pos'!O$124</f>
        <v>0</v>
      </c>
      <c r="P100" s="4">
        <f>'pdf DetailxSch Pos'!P100*'pdf DetailxSch Pos'!P$124</f>
        <v>0</v>
      </c>
      <c r="Q100" s="4">
        <f>'pdf DetailxSch Pos'!Q100*'pdf DetailxSch Pos'!Q$124</f>
        <v>0</v>
      </c>
      <c r="R100" s="4">
        <f>'pdf DetailxSch Pos'!R100*'pdf DetailxSch Pos'!R$124</f>
        <v>0</v>
      </c>
      <c r="S100" s="4">
        <f>'pdf DetailxSch Pos'!S100*'pdf DetailxSch Pos'!S$124</f>
        <v>77625.750694703253</v>
      </c>
      <c r="T100" s="4">
        <f>'pdf DetailxSch Pos'!T100*'pdf DetailxSch Pos'!T$124</f>
        <v>60676.224767295193</v>
      </c>
      <c r="U100" s="4">
        <f>'pdf DetailxSch Pos'!U100*'pdf DetailxSch Pos'!U$124</f>
        <v>49716.317374927377</v>
      </c>
      <c r="V100" s="4">
        <f>'pdf DetailxSch Pos'!V100*'pdf DetailxSch Pos'!V$124</f>
        <v>55445.635344405069</v>
      </c>
      <c r="W100" s="4">
        <f>'pdf DetailxSch Pos'!W100*'pdf DetailxSch Pos'!W$124</f>
        <v>332673.8120664304</v>
      </c>
      <c r="X100" s="4">
        <f>'pdf DetailxSch Pos'!X100*'pdf DetailxSch Pos'!X$124</f>
        <v>0</v>
      </c>
      <c r="Y100" s="4">
        <f>'pdf DetailxSch Pos'!Y100*'pdf DetailxSch Pos'!Y$124</f>
        <v>221782.54137762028</v>
      </c>
      <c r="Z100" s="4">
        <f>'pdf DetailxSch Pos'!Z100*'pdf DetailxSch Pos'!Z$124</f>
        <v>0</v>
      </c>
      <c r="AA100" s="4">
        <f>'pdf DetailxSch Pos'!AA100*'pdf DetailxSch Pos'!AA$124</f>
        <v>221782.54137762028</v>
      </c>
      <c r="AB100" s="4">
        <f>'pdf DetailxSch Pos'!AB100*'pdf DetailxSch Pos'!AB$124</f>
        <v>133644.63077825887</v>
      </c>
      <c r="AC100" s="4">
        <f>'pdf DetailxSch Pos'!AC100*'pdf DetailxSch Pos'!AC$124</f>
        <v>66822.315389129435</v>
      </c>
      <c r="AD100" s="4">
        <f>'pdf DetailxSch Pos'!AD100*'pdf DetailxSch Pos'!AD$124</f>
        <v>1108912.7068881013</v>
      </c>
      <c r="AE100" s="4">
        <f>'pdf DetailxSch Pos'!AE100*'pdf DetailxSch Pos'!AE$124</f>
        <v>0</v>
      </c>
      <c r="AF100" s="4">
        <f>'pdf DetailxSch Pos'!AF100*'pdf DetailxSch Pos'!AF$124</f>
        <v>110891.27068881014</v>
      </c>
      <c r="AG100" s="4">
        <f>'pdf DetailxSch Pos'!AG100*'pdf DetailxSch Pos'!AG$124</f>
        <v>110891.27068881014</v>
      </c>
      <c r="AH100" s="4">
        <f>'pdf DetailxSch Pos'!AH100*'pdf DetailxSch Pos'!AH$124</f>
        <v>665347.6241328608</v>
      </c>
      <c r="AI100" s="4">
        <f>'pdf DetailxSch Pos'!AI100*'pdf DetailxSch Pos'!AI$124</f>
        <v>133644.63077825887</v>
      </c>
      <c r="AJ100" s="4">
        <f>'pdf DetailxSch Pos'!AJ100*'pdf DetailxSch Pos'!AJ$124</f>
        <v>0</v>
      </c>
      <c r="AK100" s="4">
        <f>'pdf DetailxSch Pos'!AK100*'pdf DetailxSch Pos'!AK$124</f>
        <v>0</v>
      </c>
      <c r="AL100" s="4">
        <f>'pdf DetailxSch Pos'!AL100*'pdf DetailxSch Pos'!AL$124</f>
        <v>110891.27068881014</v>
      </c>
      <c r="AM100" s="4">
        <f>'pdf DetailxSch Pos'!AM100*'pdf DetailxSch Pos'!AM$124</f>
        <v>0</v>
      </c>
      <c r="AN100" s="4">
        <f>'pdf DetailxSch Pos'!AN100*'pdf DetailxSch Pos'!AN$124</f>
        <v>0</v>
      </c>
      <c r="AO100" s="4">
        <f>'pdf DetailxSch Pos'!AO100*'pdf DetailxSch Pos'!AO$124</f>
        <v>0</v>
      </c>
      <c r="AP100" s="4">
        <f>'pdf DetailxSch Pos'!AP100*'pdf DetailxSch Pos'!AP$124</f>
        <v>0</v>
      </c>
      <c r="AQ100" s="4">
        <f>'pdf DetailxSch Pos'!AQ100*'pdf DetailxSch Pos'!AQ$124</f>
        <v>28640</v>
      </c>
      <c r="AR100" s="4">
        <f>'pdf DetailxSch Pos'!AR100*'pdf DetailxSch Pos'!AR$124</f>
        <v>28640</v>
      </c>
      <c r="AS100" s="4">
        <f>'pdf DetailxSch Pos'!AS100*'pdf DetailxSch Pos'!AS$124</f>
        <v>10740</v>
      </c>
      <c r="AT100" s="4">
        <f>'pdf DetailxSch Pos'!AT100*'pdf DetailxSch Pos'!AT$125</f>
        <v>0</v>
      </c>
      <c r="AU100" s="4">
        <f>'pdf DetailxSch Pos'!AU100*'pdf DetailxSch Pos'!AU$125</f>
        <v>0</v>
      </c>
      <c r="AV100" s="4">
        <f>'pdf DetailxSch Pos'!AV100*'pdf DetailxSch Pos'!AV$125</f>
        <v>102872.90640394085</v>
      </c>
      <c r="AW100" s="4">
        <f>'pdf DetailxSch Pos'!AW100*'pdf DetailxSch Pos'!AW$125</f>
        <v>1662.0689655172409</v>
      </c>
      <c r="AX100" s="4">
        <f>'pdf DetailxSch Pos'!AX100*'pdf DetailxSch Pos'!AX$125</f>
        <v>0</v>
      </c>
      <c r="AY100" s="4">
        <f>'pdf DetailxSch Pos'!AY100*'pdf DetailxSch Pos'!AY$124</f>
        <v>0</v>
      </c>
      <c r="AZ100" s="4">
        <f>'pdf DetailxSch Pos'!AZ100*'pdf DetailxSch Pos'!AZ$124</f>
        <v>0</v>
      </c>
      <c r="BA100" s="4">
        <f>'pdf DetailxSch Pos'!BA100*'pdf DetailxSch Pos'!BA$124</f>
        <v>0</v>
      </c>
      <c r="BB100" s="4">
        <f>'pdf DetailxSch Pos'!BB100*'pdf DetailxSch Pos'!BB$124</f>
        <v>0</v>
      </c>
      <c r="BC100" s="4">
        <f>'pdf DetailxSch Pos'!BC100*'pdf DetailxSch Pos'!BC$124</f>
        <v>0</v>
      </c>
      <c r="BD100" s="4">
        <f>'pdf DetailxSch Pos'!BD100*'pdf DetailxSch Pos'!BD$124</f>
        <v>0</v>
      </c>
      <c r="BE100" s="4">
        <f>'pdf DetailxSch Pos'!BE100*'pdf DetailxSch Pos'!BE$124</f>
        <v>0</v>
      </c>
      <c r="BF100" s="4">
        <f>'pdf DetailxSch Pos'!BF100*'pdf DetailxSch Pos'!BF$125</f>
        <v>0</v>
      </c>
      <c r="BG100" s="4">
        <f>'pdf DetailxSch Pos'!BG100*'pdf DetailxSch Pos'!BG$125</f>
        <v>0</v>
      </c>
      <c r="BH100" s="4">
        <f>'pdf DetailxSch Pos'!BH100*'pdf DetailxSch Pos'!BH$125</f>
        <v>0</v>
      </c>
      <c r="BI100" s="4">
        <f>'pdf DetailxSch Pos'!BI100*'pdf DetailxSch Pos'!BI$125</f>
        <v>0</v>
      </c>
      <c r="BJ100" s="4">
        <f>'pdf DetailxSch Pos'!BJ100*'pdf DetailxSch Pos'!BJ$124</f>
        <v>0</v>
      </c>
      <c r="BK100" s="4">
        <f>'pdf DetailxSch Pos'!BK100*'pdf DetailxSch Pos'!BK$124</f>
        <v>0</v>
      </c>
      <c r="BL100" s="4">
        <f>'pdf DetailxSch Pos'!BL100*'pdf DetailxSch Pos'!BL$124</f>
        <v>0</v>
      </c>
      <c r="BM100" s="4">
        <f>'pdf DetailxSch Pos'!BM100*'pdf DetailxSch Pos'!BM$124</f>
        <v>0</v>
      </c>
      <c r="BN100" s="4">
        <f>'pdf DetailxSch Pos'!BN100*'pdf DetailxSch Pos'!BN$124</f>
        <v>0</v>
      </c>
      <c r="BO100" s="4">
        <f>'pdf DetailxSch Pos'!BO100*'pdf DetailxSch Pos'!BO$124</f>
        <v>0</v>
      </c>
      <c r="BP100" s="4">
        <f>'pdf DetailxSch Pos'!BP100*'pdf DetailxSch Pos'!BP$124</f>
        <v>0</v>
      </c>
      <c r="BQ100" s="4">
        <f>'pdf DetailxSch Pos'!BQ100*'pdf DetailxSch Pos'!BQ$124</f>
        <v>0</v>
      </c>
      <c r="BR100" s="4">
        <f>'pdf DetailxSch Pos'!BR100*'pdf DetailxSch Pos'!BR$125</f>
        <v>0</v>
      </c>
      <c r="BS100" s="4">
        <f>'pdf DetailxSch Pos'!BS100*'pdf DetailxSch Pos'!BS$125</f>
        <v>0</v>
      </c>
      <c r="BT100" s="4">
        <f>'pdf DetailxSch Pos'!BT100*'pdf DetailxSch Pos'!BT$125</f>
        <v>110191.13300492607</v>
      </c>
      <c r="BU100" s="4">
        <f>'pdf DetailxSch Pos'!BU100*'pdf DetailxSch Pos'!BU$125</f>
        <v>0</v>
      </c>
      <c r="BV100" s="4">
        <f>'pdf DetailxSch Pos'!BV100*'pdf DetailxSch Pos'!BV$124</f>
        <v>0</v>
      </c>
      <c r="BW100" s="4">
        <f>'pdf DetailxSch Pos'!BW100*'pdf DetailxSch Pos'!BW$125</f>
        <v>73891.625615763522</v>
      </c>
      <c r="BX100" s="4">
        <f>'pdf DetailxSch Pos'!BX100*'pdf DetailxSch Pos'!BX$125</f>
        <v>7031.5270935960571</v>
      </c>
      <c r="BY100" s="4">
        <f>'pdf DetailxSch Pos'!BY100*'pdf DetailxSch Pos'!BY$125</f>
        <v>1326.108374384236</v>
      </c>
      <c r="BZ100" s="4">
        <f>'pdf DetailxSch Pos'!BZ100*'pdf DetailxSch Pos'!BZ$125</f>
        <v>1152.709359605911</v>
      </c>
      <c r="CA100" s="4">
        <f>'pdf DetailxSch Pos'!CA100*'pdf DetailxSch Pos'!CA$125</f>
        <v>1152.709359605911</v>
      </c>
      <c r="CB100" s="4">
        <f>'pdf DetailxSch Pos'!CB100*'pdf DetailxSch Pos'!CB$125</f>
        <v>1326.108374384236</v>
      </c>
      <c r="CC100" s="4">
        <f>'pdf DetailxSch Pos'!CC100*'pdf DetailxSch Pos'!CC$125</f>
        <v>4610.837438423644</v>
      </c>
      <c r="CD100" s="4">
        <f>'pdf DetailxSch Pos'!CD100*'pdf DetailxSch Pos'!CD$124</f>
        <v>0</v>
      </c>
      <c r="CE100" s="4">
        <f>'pdf DetailxSch Pos'!CE100*'pdf DetailxSch Pos'!CE$124</f>
        <v>0</v>
      </c>
      <c r="CF100" s="4">
        <f>'pdf DetailxSch Pos'!CF100*'pdf DetailxSch Pos'!CF$125</f>
        <v>0</v>
      </c>
      <c r="CG100" s="4">
        <f>'pdf DetailxSch Pos'!CG100*'pdf DetailxSch Pos'!CG$125</f>
        <v>0</v>
      </c>
      <c r="CH100" s="4">
        <f>'pdf DetailxSch Pos'!CH100*'pdf DetailxSch Pos'!CH$124</f>
        <v>0</v>
      </c>
      <c r="CI100" s="4">
        <f>'pdf DetailxSch Pos'!CI100*'pdf DetailxSch Pos'!CI$124</f>
        <v>0</v>
      </c>
      <c r="CJ100" s="4">
        <f>'pdf DetailxSch Pos'!CJ100*'pdf DetailxSch Pos'!CJ$125</f>
        <v>0</v>
      </c>
      <c r="CK100" s="4">
        <f>'pdf DetailxSch Pos'!CK100*'pdf DetailxSch Pos'!CK$125</f>
        <v>0</v>
      </c>
      <c r="CL100" s="4">
        <f>'pdf DetailxSch Pos'!CL100*'pdf DetailxSch Pos'!CL$125</f>
        <v>23054.187192118221</v>
      </c>
      <c r="CM100" s="4">
        <f>'pdf DetailxSch Pos'!CM100*'pdf DetailxSch Pos'!CM$125</f>
        <v>62941.871921182246</v>
      </c>
      <c r="CN100" s="4">
        <f>'pdf DetailxSch Pos'!CN100*'pdf DetailxSch Pos'!CN$125</f>
        <v>3890.6403940886689</v>
      </c>
      <c r="CO100" s="4">
        <f>'pdf DetailxSch Pos'!CO100*'pdf DetailxSch Pos'!CO$125</f>
        <v>0</v>
      </c>
      <c r="CP100" s="4">
        <f>'pdf DetailxSch Pos'!CP100*'pdf DetailxSch Pos'!CP$125</f>
        <v>0</v>
      </c>
      <c r="CQ100" s="4">
        <f>'pdf DetailxSch Pos'!CQ100*'pdf DetailxSch Pos'!CQ$125</f>
        <v>0</v>
      </c>
      <c r="CR100" s="4">
        <f>'pdf DetailxSch Pos'!CR100*'pdf DetailxSch Pos'!CR$125</f>
        <v>0</v>
      </c>
      <c r="CS100" s="4">
        <f>'pdf DetailxSch Pos'!CS100*'pdf DetailxSch Pos'!CS$124</f>
        <v>0</v>
      </c>
      <c r="CT100" s="4">
        <f>'pdf DetailxSch Pos'!CT100*'pdf DetailxSch Pos'!CT$125</f>
        <v>12463.054187192114</v>
      </c>
      <c r="CU100" s="4">
        <f>'pdf DetailxSch Pos'!CU100*'pdf DetailxSch Pos'!CU$125</f>
        <v>0</v>
      </c>
      <c r="CV100" s="4">
        <f>'pdf DetailxSch Pos'!CV100*'pdf DetailxSch Pos'!CV$125</f>
        <v>373472.90640394075</v>
      </c>
      <c r="CW100" s="4">
        <f>'pdf DetailxSch Pos'!CW100*'pdf DetailxSch Pos'!CW$125</f>
        <v>110905.41871921178</v>
      </c>
      <c r="CY100" s="4">
        <f>'pdf DetailxSch Pos'!CY100*'pdf DetailxSch Pos'!CY$125</f>
        <v>0</v>
      </c>
      <c r="CZ100" s="4">
        <f>'pdf DetailxSch Pos'!CZ100*'pdf DetailxSch Pos'!CZ$125</f>
        <v>0</v>
      </c>
      <c r="DA100" s="4">
        <f>'pdf DetailxSch Pos'!DA100*'pdf DetailxSch Pos'!DA$125</f>
        <v>0</v>
      </c>
      <c r="DB100" s="4">
        <f>'pdf DetailxSch Pos'!DB100*'pdf DetailxSch Pos'!DB$125</f>
        <v>0</v>
      </c>
      <c r="DC100" s="4">
        <f>'pdf DetailxSch Pos'!DC100*'pdf DetailxSch Pos'!DC$125</f>
        <v>0</v>
      </c>
      <c r="DD100" s="4">
        <f>'pdf DetailxSch $$'!DE100</f>
        <v>112574</v>
      </c>
      <c r="DE100" s="4">
        <f t="shared" si="4"/>
        <v>4827275.7033197293</v>
      </c>
      <c r="DF100" s="4">
        <f t="shared" si="5"/>
        <v>4939849.7033197293</v>
      </c>
      <c r="DG100" s="4">
        <f>'pdf DetailxSch $$'!DG100</f>
        <v>5050592</v>
      </c>
      <c r="DH100" s="4">
        <f t="shared" si="6"/>
        <v>110742.29668027069</v>
      </c>
      <c r="DI100" s="44">
        <f t="shared" si="7"/>
        <v>-2.2418151023066248E-2</v>
      </c>
    </row>
    <row r="101" spans="1:113" x14ac:dyDescent="0.2">
      <c r="A101" s="7">
        <v>427</v>
      </c>
      <c r="B101" t="s">
        <v>117</v>
      </c>
      <c r="C101" t="s">
        <v>355</v>
      </c>
      <c r="D101">
        <v>7</v>
      </c>
      <c r="E101" s="10">
        <v>276</v>
      </c>
      <c r="F101" s="9">
        <v>0.72499999999999998</v>
      </c>
      <c r="G101">
        <v>200</v>
      </c>
      <c r="H101" s="4">
        <f>'pdf DetailxSch Pos'!H101*'pdf DetailxSch Pos'!H$124</f>
        <v>191050.75104188372</v>
      </c>
      <c r="I101" s="4">
        <f>'pdf DetailxSch Pos'!I101*'pdf DetailxSch Pos'!I$124</f>
        <v>110891.27068881014</v>
      </c>
      <c r="J101" s="4">
        <f>'pdf DetailxSch Pos'!J101*'pdf DetailxSch Pos'!J$124</f>
        <v>137623.27429498945</v>
      </c>
      <c r="K101" s="4">
        <f>'pdf DetailxSch Pos'!K101*'pdf DetailxSch Pos'!K$124</f>
        <v>110891.27068881014</v>
      </c>
      <c r="L101" s="4">
        <f>'pdf DetailxSch Pos'!L101*'pdf DetailxSch Pos'!L$124</f>
        <v>0</v>
      </c>
      <c r="M101" s="4">
        <f>'pdf DetailxSch Pos'!M101*'pdf DetailxSch Pos'!M$124</f>
        <v>44752.529598305518</v>
      </c>
      <c r="N101" s="4">
        <f>'pdf DetailxSch Pos'!N101*'pdf DetailxSch Pos'!N$124</f>
        <v>59866.796146808359</v>
      </c>
      <c r="O101" s="4">
        <f>'pdf DetailxSch Pos'!O101*'pdf DetailxSch Pos'!O$124</f>
        <v>0</v>
      </c>
      <c r="P101" s="4">
        <f>'pdf DetailxSch Pos'!P101*'pdf DetailxSch Pos'!P$124</f>
        <v>0</v>
      </c>
      <c r="Q101" s="4">
        <f>'pdf DetailxSch Pos'!Q101*'pdf DetailxSch Pos'!Q$124</f>
        <v>0</v>
      </c>
      <c r="R101" s="4">
        <f>'pdf DetailxSch Pos'!R101*'pdf DetailxSch Pos'!R$124</f>
        <v>0</v>
      </c>
      <c r="S101" s="4">
        <f>'pdf DetailxSch Pos'!S101*'pdf DetailxSch Pos'!S$124</f>
        <v>77625.750694703253</v>
      </c>
      <c r="T101" s="4">
        <f>'pdf DetailxSch Pos'!T101*'pdf DetailxSch Pos'!T$124</f>
        <v>60676.224767295193</v>
      </c>
      <c r="U101" s="4">
        <f>'pdf DetailxSch Pos'!U101*'pdf DetailxSch Pos'!U$124</f>
        <v>149148.95212478214</v>
      </c>
      <c r="V101" s="4">
        <f>'pdf DetailxSch Pos'!V101*'pdf DetailxSch Pos'!V$124</f>
        <v>55445.635344405069</v>
      </c>
      <c r="W101" s="4">
        <f>'pdf DetailxSch Pos'!W101*'pdf DetailxSch Pos'!W$124</f>
        <v>0</v>
      </c>
      <c r="X101" s="4">
        <f>'pdf DetailxSch Pos'!X101*'pdf DetailxSch Pos'!X$124</f>
        <v>0</v>
      </c>
      <c r="Y101" s="4">
        <f>'pdf DetailxSch Pos'!Y101*'pdf DetailxSch Pos'!Y$124</f>
        <v>0</v>
      </c>
      <c r="Z101" s="4">
        <f>'pdf DetailxSch Pos'!Z101*'pdf DetailxSch Pos'!Z$124</f>
        <v>0</v>
      </c>
      <c r="AA101" s="4">
        <f>'pdf DetailxSch Pos'!AA101*'pdf DetailxSch Pos'!AA$124</f>
        <v>0</v>
      </c>
      <c r="AB101" s="4">
        <f>'pdf DetailxSch Pos'!AB101*'pdf DetailxSch Pos'!AB$124</f>
        <v>0</v>
      </c>
      <c r="AC101" s="4">
        <f>'pdf DetailxSch Pos'!AC101*'pdf DetailxSch Pos'!AC$124</f>
        <v>0</v>
      </c>
      <c r="AD101" s="4">
        <f>'pdf DetailxSch Pos'!AD101*'pdf DetailxSch Pos'!AD$124</f>
        <v>1386140.8836101268</v>
      </c>
      <c r="AE101" s="4">
        <f>'pdf DetailxSch Pos'!AE101*'pdf DetailxSch Pos'!AE$124</f>
        <v>0</v>
      </c>
      <c r="AF101" s="4">
        <f>'pdf DetailxSch Pos'!AF101*'pdf DetailxSch Pos'!AF$124</f>
        <v>110891.27068881014</v>
      </c>
      <c r="AG101" s="4">
        <f>'pdf DetailxSch Pos'!AG101*'pdf DetailxSch Pos'!AG$124</f>
        <v>110891.27068881014</v>
      </c>
      <c r="AH101" s="4">
        <f>'pdf DetailxSch Pos'!AH101*'pdf DetailxSch Pos'!AH$124</f>
        <v>1219803.9775769114</v>
      </c>
      <c r="AI101" s="4">
        <f>'pdf DetailxSch Pos'!AI101*'pdf DetailxSch Pos'!AI$124</f>
        <v>200466.94616738829</v>
      </c>
      <c r="AJ101" s="4">
        <f>'pdf DetailxSch Pos'!AJ101*'pdf DetailxSch Pos'!AJ$124</f>
        <v>0</v>
      </c>
      <c r="AK101" s="4">
        <f>'pdf DetailxSch Pos'!AK101*'pdf DetailxSch Pos'!AK$124</f>
        <v>0</v>
      </c>
      <c r="AL101" s="4">
        <f>'pdf DetailxSch Pos'!AL101*'pdf DetailxSch Pos'!AL$124</f>
        <v>0</v>
      </c>
      <c r="AM101" s="4">
        <f>'pdf DetailxSch Pos'!AM101*'pdf DetailxSch Pos'!AM$124</f>
        <v>0</v>
      </c>
      <c r="AN101" s="4">
        <f>'pdf DetailxSch Pos'!AN101*'pdf DetailxSch Pos'!AN$124</f>
        <v>0</v>
      </c>
      <c r="AO101" s="4">
        <f>'pdf DetailxSch Pos'!AO101*'pdf DetailxSch Pos'!AO$124</f>
        <v>0</v>
      </c>
      <c r="AP101" s="4">
        <f>'pdf DetailxSch Pos'!AP101*'pdf DetailxSch Pos'!AP$124</f>
        <v>0</v>
      </c>
      <c r="AQ101" s="4">
        <f>'pdf DetailxSch Pos'!AQ101*'pdf DetailxSch Pos'!AQ$124</f>
        <v>0</v>
      </c>
      <c r="AR101" s="4">
        <f>'pdf DetailxSch Pos'!AR101*'pdf DetailxSch Pos'!AR$124</f>
        <v>0</v>
      </c>
      <c r="AS101" s="4">
        <f>'pdf DetailxSch Pos'!AS101*'pdf DetailxSch Pos'!AS$124</f>
        <v>0</v>
      </c>
      <c r="AT101" s="4">
        <f>'pdf DetailxSch Pos'!AT101*'pdf DetailxSch Pos'!AT$125</f>
        <v>0</v>
      </c>
      <c r="AU101" s="4">
        <f>'pdf DetailxSch Pos'!AU101*'pdf DetailxSch Pos'!AU$125</f>
        <v>0</v>
      </c>
      <c r="AV101" s="4">
        <f>'pdf DetailxSch Pos'!AV101*'pdf DetailxSch Pos'!AV$125</f>
        <v>121339.90147783248</v>
      </c>
      <c r="AW101" s="4">
        <f>'pdf DetailxSch Pos'!AW101*'pdf DetailxSch Pos'!AW$125</f>
        <v>1960.5911330049255</v>
      </c>
      <c r="AX101" s="4">
        <f>'pdf DetailxSch Pos'!AX101*'pdf DetailxSch Pos'!AX$125</f>
        <v>0</v>
      </c>
      <c r="AY101" s="4">
        <f>'pdf DetailxSch Pos'!AY101*'pdf DetailxSch Pos'!AY$124</f>
        <v>0</v>
      </c>
      <c r="AZ101" s="4">
        <f>'pdf DetailxSch Pos'!AZ101*'pdf DetailxSch Pos'!AZ$124</f>
        <v>0</v>
      </c>
      <c r="BA101" s="4">
        <f>'pdf DetailxSch Pos'!BA101*'pdf DetailxSch Pos'!BA$124</f>
        <v>152914.74921665495</v>
      </c>
      <c r="BB101" s="4">
        <f>'pdf DetailxSch Pos'!BB101*'pdf DetailxSch Pos'!BB$124</f>
        <v>0</v>
      </c>
      <c r="BC101" s="4">
        <f>'pdf DetailxSch Pos'!BC101*'pdf DetailxSch Pos'!BC$124</f>
        <v>0</v>
      </c>
      <c r="BD101" s="4">
        <f>'pdf DetailxSch Pos'!BD101*'pdf DetailxSch Pos'!BD$124</f>
        <v>0</v>
      </c>
      <c r="BE101" s="4">
        <f>'pdf DetailxSch Pos'!BE101*'pdf DetailxSch Pos'!BE$124</f>
        <v>0</v>
      </c>
      <c r="BF101" s="4">
        <f>'pdf DetailxSch Pos'!BF101*'pdf DetailxSch Pos'!BF$125</f>
        <v>0</v>
      </c>
      <c r="BG101" s="4">
        <f>'pdf DetailxSch Pos'!BG101*'pdf DetailxSch Pos'!BG$125</f>
        <v>0</v>
      </c>
      <c r="BH101" s="4">
        <f>'pdf DetailxSch Pos'!BH101*'pdf DetailxSch Pos'!BH$125</f>
        <v>0</v>
      </c>
      <c r="BI101" s="4">
        <f>'pdf DetailxSch Pos'!BI101*'pdf DetailxSch Pos'!BI$125</f>
        <v>0</v>
      </c>
      <c r="BJ101" s="4">
        <f>'pdf DetailxSch Pos'!BJ101*'pdf DetailxSch Pos'!BJ$124</f>
        <v>0</v>
      </c>
      <c r="BK101" s="4">
        <f>'pdf DetailxSch Pos'!BK101*'pdf DetailxSch Pos'!BK$124</f>
        <v>0</v>
      </c>
      <c r="BL101" s="4">
        <f>'pdf DetailxSch Pos'!BL101*'pdf DetailxSch Pos'!BL$124</f>
        <v>0</v>
      </c>
      <c r="BM101" s="4">
        <f>'pdf DetailxSch Pos'!BM101*'pdf DetailxSch Pos'!BM$124</f>
        <v>0</v>
      </c>
      <c r="BN101" s="4">
        <f>'pdf DetailxSch Pos'!BN101*'pdf DetailxSch Pos'!BN$124</f>
        <v>0</v>
      </c>
      <c r="BO101" s="4">
        <f>'pdf DetailxSch Pos'!BO101*'pdf DetailxSch Pos'!BO$124</f>
        <v>0</v>
      </c>
      <c r="BP101" s="4">
        <f>'pdf DetailxSch Pos'!BP101*'pdf DetailxSch Pos'!BP$124</f>
        <v>221782.54137762028</v>
      </c>
      <c r="BQ101" s="4">
        <f>'pdf DetailxSch Pos'!BQ101*'pdf DetailxSch Pos'!BQ$124</f>
        <v>0</v>
      </c>
      <c r="BR101" s="4">
        <f>'pdf DetailxSch Pos'!BR101*'pdf DetailxSch Pos'!BR$125</f>
        <v>22660.098522167482</v>
      </c>
      <c r="BS101" s="4">
        <f>'pdf DetailxSch Pos'!BS101*'pdf DetailxSch Pos'!BS$125</f>
        <v>0</v>
      </c>
      <c r="BT101" s="4">
        <f>'pdf DetailxSch Pos'!BT101*'pdf DetailxSch Pos'!BT$125</f>
        <v>240439.40886699499</v>
      </c>
      <c r="BU101" s="4">
        <f>'pdf DetailxSch Pos'!BU101*'pdf DetailxSch Pos'!BU$125</f>
        <v>98522.167487684696</v>
      </c>
      <c r="BV101" s="4">
        <f>'pdf DetailxSch Pos'!BV101*'pdf DetailxSch Pos'!BV$124</f>
        <v>0</v>
      </c>
      <c r="BW101" s="4">
        <f>'pdf DetailxSch Pos'!BW101*'pdf DetailxSch Pos'!BW$125</f>
        <v>0</v>
      </c>
      <c r="BX101" s="4">
        <f>'pdf DetailxSch Pos'!BX101*'pdf DetailxSch Pos'!BX$125</f>
        <v>3962.5615763546784</v>
      </c>
      <c r="BY101" s="4">
        <f>'pdf DetailxSch Pos'!BY101*'pdf DetailxSch Pos'!BY$125</f>
        <v>2501.4778325123143</v>
      </c>
      <c r="BZ101" s="4">
        <f>'pdf DetailxSch Pos'!BZ101*'pdf DetailxSch Pos'!BZ$125</f>
        <v>2719.2118226600978</v>
      </c>
      <c r="CA101" s="4">
        <f>'pdf DetailxSch Pos'!CA101*'pdf DetailxSch Pos'!CA$125</f>
        <v>2719.2118226600978</v>
      </c>
      <c r="CB101" s="4">
        <f>'pdf DetailxSch Pos'!CB101*'pdf DetailxSch Pos'!CB$125</f>
        <v>3127.0935960591123</v>
      </c>
      <c r="CC101" s="4">
        <f>'pdf DetailxSch Pos'!CC101*'pdf DetailxSch Pos'!CC$125</f>
        <v>5438.4236453201956</v>
      </c>
      <c r="CD101" s="4">
        <f>'pdf DetailxSch Pos'!CD101*'pdf DetailxSch Pos'!CD$124</f>
        <v>0</v>
      </c>
      <c r="CE101" s="4">
        <f>'pdf DetailxSch Pos'!CE101*'pdf DetailxSch Pos'!CE$124</f>
        <v>0</v>
      </c>
      <c r="CF101" s="4">
        <f>'pdf DetailxSch Pos'!CF101*'pdf DetailxSch Pos'!CF$125</f>
        <v>0</v>
      </c>
      <c r="CG101" s="4">
        <f>'pdf DetailxSch Pos'!CG101*'pdf DetailxSch Pos'!CG$125</f>
        <v>0</v>
      </c>
      <c r="CH101" s="4">
        <f>'pdf DetailxSch Pos'!CH101*'pdf DetailxSch Pos'!CH$124</f>
        <v>0</v>
      </c>
      <c r="CI101" s="4">
        <f>'pdf DetailxSch Pos'!CI101*'pdf DetailxSch Pos'!CI$124</f>
        <v>0</v>
      </c>
      <c r="CJ101" s="4">
        <f>'pdf DetailxSch Pos'!CJ101*'pdf DetailxSch Pos'!CJ$125</f>
        <v>0</v>
      </c>
      <c r="CK101" s="4">
        <f>'pdf DetailxSch Pos'!CK101*'pdf DetailxSch Pos'!CK$125</f>
        <v>0</v>
      </c>
      <c r="CL101" s="4">
        <f>'pdf DetailxSch Pos'!CL101*'pdf DetailxSch Pos'!CL$125</f>
        <v>27192.118226600978</v>
      </c>
      <c r="CM101" s="4">
        <f>'pdf DetailxSch Pos'!CM101*'pdf DetailxSch Pos'!CM$125</f>
        <v>73829.556650246275</v>
      </c>
      <c r="CN101" s="4">
        <f>'pdf DetailxSch Pos'!CN101*'pdf DetailxSch Pos'!CN$125</f>
        <v>5173.3990147783234</v>
      </c>
      <c r="CO101" s="4">
        <f>'pdf DetailxSch Pos'!CO101*'pdf DetailxSch Pos'!CO$125</f>
        <v>0</v>
      </c>
      <c r="CP101" s="4">
        <f>'pdf DetailxSch Pos'!CP101*'pdf DetailxSch Pos'!CP$125</f>
        <v>0</v>
      </c>
      <c r="CQ101" s="4">
        <f>'pdf DetailxSch Pos'!CQ101*'pdf DetailxSch Pos'!CQ$125</f>
        <v>0</v>
      </c>
      <c r="CR101" s="4">
        <f>'pdf DetailxSch Pos'!CR101*'pdf DetailxSch Pos'!CR$125</f>
        <v>0</v>
      </c>
      <c r="CS101" s="4">
        <f>'pdf DetailxSch Pos'!CS101*'pdf DetailxSch Pos'!CS$124</f>
        <v>0</v>
      </c>
      <c r="CT101" s="4">
        <f>'pdf DetailxSch Pos'!CT101*'pdf DetailxSch Pos'!CT$125</f>
        <v>50985.221674876833</v>
      </c>
      <c r="CU101" s="4">
        <f>'pdf DetailxSch Pos'!CU101*'pdf DetailxSch Pos'!CU$125</f>
        <v>0</v>
      </c>
      <c r="CV101" s="4">
        <f>'pdf DetailxSch Pos'!CV101*'pdf DetailxSch Pos'!CV$125</f>
        <v>79428.571428571406</v>
      </c>
      <c r="CW101" s="4">
        <f>'pdf DetailxSch Pos'!CW101*'pdf DetailxSch Pos'!CW$125</f>
        <v>110905.41871921178</v>
      </c>
      <c r="CY101" s="4">
        <f>'pdf DetailxSch Pos'!CY101*'pdf DetailxSch Pos'!CY$125</f>
        <v>0</v>
      </c>
      <c r="CZ101" s="4">
        <f>'pdf DetailxSch Pos'!CZ101*'pdf DetailxSch Pos'!CZ$125</f>
        <v>0</v>
      </c>
      <c r="DA101" s="4">
        <f>'pdf DetailxSch Pos'!DA101*'pdf DetailxSch Pos'!DA$125</f>
        <v>0</v>
      </c>
      <c r="DB101" s="4">
        <f>'pdf DetailxSch Pos'!DB101*'pdf DetailxSch Pos'!DB$125</f>
        <v>0</v>
      </c>
      <c r="DC101" s="4">
        <f>'pdf DetailxSch Pos'!DC101*'pdf DetailxSch Pos'!DC$125</f>
        <v>0</v>
      </c>
      <c r="DD101" s="4">
        <f>'pdf DetailxSch $$'!DE101</f>
        <v>173861</v>
      </c>
      <c r="DE101" s="4">
        <f t="shared" si="4"/>
        <v>5253768.5282146502</v>
      </c>
      <c r="DF101" s="4">
        <f t="shared" si="5"/>
        <v>5427629.5282146502</v>
      </c>
      <c r="DG101" s="4">
        <f>'pdf DetailxSch $$'!DG101</f>
        <v>5537718</v>
      </c>
      <c r="DH101" s="4">
        <f t="shared" si="6"/>
        <v>110088.47178534977</v>
      </c>
      <c r="DI101" s="44">
        <f t="shared" si="7"/>
        <v>-2.0282974586432759E-2</v>
      </c>
    </row>
    <row r="102" spans="1:113" x14ac:dyDescent="0.2">
      <c r="A102" s="7">
        <v>319</v>
      </c>
      <c r="B102" t="s">
        <v>118</v>
      </c>
      <c r="C102" t="s">
        <v>351</v>
      </c>
      <c r="D102">
        <v>8</v>
      </c>
      <c r="E102" s="10">
        <v>390</v>
      </c>
      <c r="F102" s="9">
        <v>0.90500000000000003</v>
      </c>
      <c r="G102">
        <v>353</v>
      </c>
      <c r="H102" s="4">
        <f>'pdf DetailxSch Pos'!H102*'pdf DetailxSch Pos'!H$124</f>
        <v>191050.75104188372</v>
      </c>
      <c r="I102" s="4">
        <f>'pdf DetailxSch Pos'!I102*'pdf DetailxSch Pos'!I$124</f>
        <v>110891.27068881014</v>
      </c>
      <c r="J102" s="4">
        <f>'pdf DetailxSch Pos'!J102*'pdf DetailxSch Pos'!J$124</f>
        <v>152914.74921665495</v>
      </c>
      <c r="K102" s="4">
        <f>'pdf DetailxSch Pos'!K102*'pdf DetailxSch Pos'!K$124</f>
        <v>0</v>
      </c>
      <c r="L102" s="4">
        <f>'pdf DetailxSch Pos'!L102*'pdf DetailxSch Pos'!L$124</f>
        <v>0</v>
      </c>
      <c r="M102" s="4">
        <f>'pdf DetailxSch Pos'!M102*'pdf DetailxSch Pos'!M$124</f>
        <v>89505.059196611037</v>
      </c>
      <c r="N102" s="4">
        <f>'pdf DetailxSch Pos'!N102*'pdf DetailxSch Pos'!N$124</f>
        <v>59866.796146808359</v>
      </c>
      <c r="O102" s="4">
        <f>'pdf DetailxSch Pos'!O102*'pdf DetailxSch Pos'!O$124</f>
        <v>0</v>
      </c>
      <c r="P102" s="4">
        <f>'pdf DetailxSch Pos'!P102*'pdf DetailxSch Pos'!P$124</f>
        <v>0</v>
      </c>
      <c r="Q102" s="4">
        <f>'pdf DetailxSch Pos'!Q102*'pdf DetailxSch Pos'!Q$124</f>
        <v>0</v>
      </c>
      <c r="R102" s="4">
        <f>'pdf DetailxSch Pos'!R102*'pdf DetailxSch Pos'!R$124</f>
        <v>0</v>
      </c>
      <c r="S102" s="4">
        <f>'pdf DetailxSch Pos'!S102*'pdf DetailxSch Pos'!S$124</f>
        <v>77625.750694703253</v>
      </c>
      <c r="T102" s="4">
        <f>'pdf DetailxSch Pos'!T102*'pdf DetailxSch Pos'!T$124</f>
        <v>60676.224767295193</v>
      </c>
      <c r="U102" s="4">
        <f>'pdf DetailxSch Pos'!U102*'pdf DetailxSch Pos'!U$124</f>
        <v>99432.634749854755</v>
      </c>
      <c r="V102" s="4">
        <f>'pdf DetailxSch Pos'!V102*'pdf DetailxSch Pos'!V$124</f>
        <v>110891.27068881014</v>
      </c>
      <c r="W102" s="4">
        <f>'pdf DetailxSch Pos'!W102*'pdf DetailxSch Pos'!W$124</f>
        <v>332673.8120664304</v>
      </c>
      <c r="X102" s="4">
        <f>'pdf DetailxSch Pos'!X102*'pdf DetailxSch Pos'!X$124</f>
        <v>0</v>
      </c>
      <c r="Y102" s="4">
        <f>'pdf DetailxSch Pos'!Y102*'pdf DetailxSch Pos'!Y$124</f>
        <v>221782.54137762028</v>
      </c>
      <c r="Z102" s="4">
        <f>'pdf DetailxSch Pos'!Z102*'pdf DetailxSch Pos'!Z$124</f>
        <v>0</v>
      </c>
      <c r="AA102" s="4">
        <f>'pdf DetailxSch Pos'!AA102*'pdf DetailxSch Pos'!AA$124</f>
        <v>332673.8120664304</v>
      </c>
      <c r="AB102" s="4">
        <f>'pdf DetailxSch Pos'!AB102*'pdf DetailxSch Pos'!AB$124</f>
        <v>167055.78847282359</v>
      </c>
      <c r="AC102" s="4">
        <f>'pdf DetailxSch Pos'!AC102*'pdf DetailxSch Pos'!AC$124</f>
        <v>100233.47308369415</v>
      </c>
      <c r="AD102" s="4">
        <f>'pdf DetailxSch Pos'!AD102*'pdf DetailxSch Pos'!AD$124</f>
        <v>1885151.6017097724</v>
      </c>
      <c r="AE102" s="4">
        <f>'pdf DetailxSch Pos'!AE102*'pdf DetailxSch Pos'!AE$124</f>
        <v>0</v>
      </c>
      <c r="AF102" s="4">
        <f>'pdf DetailxSch Pos'!AF102*'pdf DetailxSch Pos'!AF$124</f>
        <v>110891.27068881014</v>
      </c>
      <c r="AG102" s="4">
        <f>'pdf DetailxSch Pos'!AG102*'pdf DetailxSch Pos'!AG$124</f>
        <v>221782.54137762028</v>
      </c>
      <c r="AH102" s="4">
        <f>'pdf DetailxSch Pos'!AH102*'pdf DetailxSch Pos'!AH$124</f>
        <v>776238.89482167095</v>
      </c>
      <c r="AI102" s="4">
        <f>'pdf DetailxSch Pos'!AI102*'pdf DetailxSch Pos'!AI$124</f>
        <v>133644.63077825887</v>
      </c>
      <c r="AJ102" s="4">
        <f>'pdf DetailxSch Pos'!AJ102*'pdf DetailxSch Pos'!AJ$124</f>
        <v>0</v>
      </c>
      <c r="AK102" s="4">
        <f>'pdf DetailxSch Pos'!AK102*'pdf DetailxSch Pos'!AK$124</f>
        <v>0</v>
      </c>
      <c r="AL102" s="4">
        <f>'pdf DetailxSch Pos'!AL102*'pdf DetailxSch Pos'!AL$124</f>
        <v>0</v>
      </c>
      <c r="AM102" s="4">
        <f>'pdf DetailxSch Pos'!AM102*'pdf DetailxSch Pos'!AM$124</f>
        <v>9980.214361992912</v>
      </c>
      <c r="AN102" s="4">
        <f>'pdf DetailxSch Pos'!AN102*'pdf DetailxSch Pos'!AN$124</f>
        <v>0</v>
      </c>
      <c r="AO102" s="4">
        <f>'pdf DetailxSch Pos'!AO102*'pdf DetailxSch Pos'!AO$124</f>
        <v>0</v>
      </c>
      <c r="AP102" s="4">
        <f>'pdf DetailxSch Pos'!AP102*'pdf DetailxSch Pos'!AP$124</f>
        <v>0</v>
      </c>
      <c r="AQ102" s="4">
        <f>'pdf DetailxSch Pos'!AQ102*'pdf DetailxSch Pos'!AQ$124</f>
        <v>50120</v>
      </c>
      <c r="AR102" s="4">
        <f>'pdf DetailxSch Pos'!AR102*'pdf DetailxSch Pos'!AR$124</f>
        <v>50120</v>
      </c>
      <c r="AS102" s="4">
        <f>'pdf DetailxSch Pos'!AS102*'pdf DetailxSch Pos'!AS$124</f>
        <v>10740</v>
      </c>
      <c r="AT102" s="4">
        <f>'pdf DetailxSch Pos'!AT102*'pdf DetailxSch Pos'!AT$125</f>
        <v>0</v>
      </c>
      <c r="AU102" s="4">
        <f>'pdf DetailxSch Pos'!AU102*'pdf DetailxSch Pos'!AU$125</f>
        <v>0</v>
      </c>
      <c r="AV102" s="4">
        <f>'pdf DetailxSch Pos'!AV102*'pdf DetailxSch Pos'!AV$125</f>
        <v>171455.17241379304</v>
      </c>
      <c r="AW102" s="4">
        <f>'pdf DetailxSch Pos'!AW102*'pdf DetailxSch Pos'!AW$125</f>
        <v>2770.4433497536938</v>
      </c>
      <c r="AX102" s="4">
        <f>'pdf DetailxSch Pos'!AX102*'pdf DetailxSch Pos'!AX$125</f>
        <v>0</v>
      </c>
      <c r="AY102" s="4">
        <f>'pdf DetailxSch Pos'!AY102*'pdf DetailxSch Pos'!AY$124</f>
        <v>0</v>
      </c>
      <c r="AZ102" s="4">
        <f>'pdf DetailxSch Pos'!AZ102*'pdf DetailxSch Pos'!AZ$124</f>
        <v>0</v>
      </c>
      <c r="BA102" s="4">
        <f>'pdf DetailxSch Pos'!BA102*'pdf DetailxSch Pos'!BA$124</f>
        <v>0</v>
      </c>
      <c r="BB102" s="4">
        <f>'pdf DetailxSch Pos'!BB102*'pdf DetailxSch Pos'!BB$124</f>
        <v>0</v>
      </c>
      <c r="BC102" s="4">
        <f>'pdf DetailxSch Pos'!BC102*'pdf DetailxSch Pos'!BC$124</f>
        <v>110891.27068881014</v>
      </c>
      <c r="BD102" s="4">
        <f>'pdf DetailxSch Pos'!BD102*'pdf DetailxSch Pos'!BD$124</f>
        <v>0</v>
      </c>
      <c r="BE102" s="4">
        <f>'pdf DetailxSch Pos'!BE102*'pdf DetailxSch Pos'!BE$124</f>
        <v>0</v>
      </c>
      <c r="BF102" s="4">
        <f>'pdf DetailxSch Pos'!BF102*'pdf DetailxSch Pos'!BF$125</f>
        <v>0</v>
      </c>
      <c r="BG102" s="4">
        <f>'pdf DetailxSch Pos'!BG102*'pdf DetailxSch Pos'!BG$125</f>
        <v>0</v>
      </c>
      <c r="BH102" s="4">
        <f>'pdf DetailxSch Pos'!BH102*'pdf DetailxSch Pos'!BH$125</f>
        <v>0</v>
      </c>
      <c r="BI102" s="4">
        <f>'pdf DetailxSch Pos'!BI102*'pdf DetailxSch Pos'!BI$125</f>
        <v>0</v>
      </c>
      <c r="BJ102" s="4">
        <f>'pdf DetailxSch Pos'!BJ102*'pdf DetailxSch Pos'!BJ$124</f>
        <v>0</v>
      </c>
      <c r="BK102" s="4">
        <f>'pdf DetailxSch Pos'!BK102*'pdf DetailxSch Pos'!BK$124</f>
        <v>0</v>
      </c>
      <c r="BL102" s="4">
        <f>'pdf DetailxSch Pos'!BL102*'pdf DetailxSch Pos'!BL$124</f>
        <v>0</v>
      </c>
      <c r="BM102" s="4">
        <f>'pdf DetailxSch Pos'!BM102*'pdf DetailxSch Pos'!BM$124</f>
        <v>0</v>
      </c>
      <c r="BN102" s="4">
        <f>'pdf DetailxSch Pos'!BN102*'pdf DetailxSch Pos'!BN$124</f>
        <v>0</v>
      </c>
      <c r="BO102" s="4">
        <f>'pdf DetailxSch Pos'!BO102*'pdf DetailxSch Pos'!BO$124</f>
        <v>0</v>
      </c>
      <c r="BP102" s="4">
        <f>'pdf DetailxSch Pos'!BP102*'pdf DetailxSch Pos'!BP$124</f>
        <v>0</v>
      </c>
      <c r="BQ102" s="4">
        <f>'pdf DetailxSch Pos'!BQ102*'pdf DetailxSch Pos'!BQ$124</f>
        <v>0</v>
      </c>
      <c r="BR102" s="4">
        <f>'pdf DetailxSch Pos'!BR102*'pdf DetailxSch Pos'!BR$125</f>
        <v>0</v>
      </c>
      <c r="BS102" s="4">
        <f>'pdf DetailxSch Pos'!BS102*'pdf DetailxSch Pos'!BS$125</f>
        <v>0</v>
      </c>
      <c r="BT102" s="4">
        <f>'pdf DetailxSch Pos'!BT102*'pdf DetailxSch Pos'!BT$125</f>
        <v>110191.13300492607</v>
      </c>
      <c r="BU102" s="4">
        <f>'pdf DetailxSch Pos'!BU102*'pdf DetailxSch Pos'!BU$125</f>
        <v>0</v>
      </c>
      <c r="BV102" s="4">
        <f>'pdf DetailxSch Pos'!BV102*'pdf DetailxSch Pos'!BV$124</f>
        <v>0</v>
      </c>
      <c r="BW102" s="4">
        <f>'pdf DetailxSch Pos'!BW102*'pdf DetailxSch Pos'!BW$125</f>
        <v>0</v>
      </c>
      <c r="BX102" s="4">
        <f>'pdf DetailxSch Pos'!BX102*'pdf DetailxSch Pos'!BX$125</f>
        <v>13962.561576354676</v>
      </c>
      <c r="BY102" s="4">
        <f>'pdf DetailxSch Pos'!BY102*'pdf DetailxSch Pos'!BY$125</f>
        <v>2209.8522167487677</v>
      </c>
      <c r="BZ102" s="4">
        <f>'pdf DetailxSch Pos'!BZ102*'pdf DetailxSch Pos'!BZ$125</f>
        <v>1921.1822660098517</v>
      </c>
      <c r="CA102" s="4">
        <f>'pdf DetailxSch Pos'!CA102*'pdf DetailxSch Pos'!CA$125</f>
        <v>1921.1822660098517</v>
      </c>
      <c r="CB102" s="4">
        <f>'pdf DetailxSch Pos'!CB102*'pdf DetailxSch Pos'!CB$125</f>
        <v>2209.8522167487677</v>
      </c>
      <c r="CC102" s="4">
        <f>'pdf DetailxSch Pos'!CC102*'pdf DetailxSch Pos'!CC$125</f>
        <v>7684.7290640394067</v>
      </c>
      <c r="CD102" s="4">
        <f>'pdf DetailxSch Pos'!CD102*'pdf DetailxSch Pos'!CD$124</f>
        <v>0</v>
      </c>
      <c r="CE102" s="4">
        <f>'pdf DetailxSch Pos'!CE102*'pdf DetailxSch Pos'!CE$124</f>
        <v>0</v>
      </c>
      <c r="CF102" s="4">
        <f>'pdf DetailxSch Pos'!CF102*'pdf DetailxSch Pos'!CF$125</f>
        <v>0</v>
      </c>
      <c r="CG102" s="4">
        <f>'pdf DetailxSch Pos'!CG102*'pdf DetailxSch Pos'!CG$125</f>
        <v>0</v>
      </c>
      <c r="CH102" s="4">
        <f>'pdf DetailxSch Pos'!CH102*'pdf DetailxSch Pos'!CH$124</f>
        <v>0</v>
      </c>
      <c r="CI102" s="4">
        <f>'pdf DetailxSch Pos'!CI102*'pdf DetailxSch Pos'!CI$124</f>
        <v>0</v>
      </c>
      <c r="CJ102" s="4">
        <f>'pdf DetailxSch Pos'!CJ102*'pdf DetailxSch Pos'!CJ$125</f>
        <v>0</v>
      </c>
      <c r="CK102" s="4">
        <f>'pdf DetailxSch Pos'!CK102*'pdf DetailxSch Pos'!CK$125</f>
        <v>0</v>
      </c>
      <c r="CL102" s="4">
        <f>'pdf DetailxSch Pos'!CL102*'pdf DetailxSch Pos'!CL$125</f>
        <v>38423.645320197029</v>
      </c>
      <c r="CM102" s="4">
        <f>'pdf DetailxSch Pos'!CM102*'pdf DetailxSch Pos'!CM$125</f>
        <v>85263.054187192087</v>
      </c>
      <c r="CN102" s="4">
        <f>'pdf DetailxSch Pos'!CN102*'pdf DetailxSch Pos'!CN$125</f>
        <v>5167.4876847290625</v>
      </c>
      <c r="CO102" s="4">
        <f>'pdf DetailxSch Pos'!CO102*'pdf DetailxSch Pos'!CO$125</f>
        <v>0</v>
      </c>
      <c r="CP102" s="4">
        <f>'pdf DetailxSch Pos'!CP102*'pdf DetailxSch Pos'!CP$125</f>
        <v>0</v>
      </c>
      <c r="CQ102" s="4">
        <f>'pdf DetailxSch Pos'!CQ102*'pdf DetailxSch Pos'!CQ$125</f>
        <v>0</v>
      </c>
      <c r="CR102" s="4">
        <f>'pdf DetailxSch Pos'!CR102*'pdf DetailxSch Pos'!CR$125</f>
        <v>0</v>
      </c>
      <c r="CS102" s="4">
        <f>'pdf DetailxSch Pos'!CS102*'pdf DetailxSch Pos'!CS$124</f>
        <v>0</v>
      </c>
      <c r="CT102" s="4">
        <f>'pdf DetailxSch Pos'!CT102*'pdf DetailxSch Pos'!CT$125</f>
        <v>45443.349753694565</v>
      </c>
      <c r="CU102" s="4">
        <f>'pdf DetailxSch Pos'!CU102*'pdf DetailxSch Pos'!CU$125</f>
        <v>0</v>
      </c>
      <c r="CV102" s="4">
        <f>'pdf DetailxSch Pos'!CV102*'pdf DetailxSch Pos'!CV$125</f>
        <v>202105.41871921177</v>
      </c>
      <c r="CW102" s="4">
        <f>'pdf DetailxSch Pos'!CW102*'pdf DetailxSch Pos'!CW$125</f>
        <v>154215.76354679797</v>
      </c>
      <c r="CY102" s="4">
        <f>'pdf DetailxSch Pos'!CY102*'pdf DetailxSch Pos'!CY$125</f>
        <v>0</v>
      </c>
      <c r="CZ102" s="4">
        <f>'pdf DetailxSch Pos'!CZ102*'pdf DetailxSch Pos'!CZ$125</f>
        <v>0</v>
      </c>
      <c r="DA102" s="4">
        <f>'pdf DetailxSch Pos'!DA102*'pdf DetailxSch Pos'!DA$125</f>
        <v>0</v>
      </c>
      <c r="DB102" s="4">
        <f>'pdf DetailxSch Pos'!DB102*'pdf DetailxSch Pos'!DB$125</f>
        <v>0</v>
      </c>
      <c r="DC102" s="4">
        <f>'pdf DetailxSch Pos'!DC102*'pdf DetailxSch Pos'!DC$125</f>
        <v>0</v>
      </c>
      <c r="DD102" s="4">
        <f>'pdf DetailxSch $$'!DE102</f>
        <v>156640</v>
      </c>
      <c r="DE102" s="4">
        <f t="shared" si="4"/>
        <v>6311779.1862715706</v>
      </c>
      <c r="DF102" s="4">
        <f t="shared" si="5"/>
        <v>6468419.1862715706</v>
      </c>
      <c r="DG102" s="4">
        <f>'pdf DetailxSch $$'!DG102</f>
        <v>6607396</v>
      </c>
      <c r="DH102" s="4">
        <f t="shared" si="6"/>
        <v>138976.81372842938</v>
      </c>
      <c r="DI102" s="44">
        <f t="shared" si="7"/>
        <v>-2.1485437125563951E-2</v>
      </c>
    </row>
    <row r="103" spans="1:113" x14ac:dyDescent="0.2">
      <c r="A103" s="7">
        <v>1142</v>
      </c>
      <c r="B103" t="s">
        <v>329</v>
      </c>
      <c r="C103" t="s">
        <v>351</v>
      </c>
      <c r="D103">
        <v>2</v>
      </c>
      <c r="E103" s="10">
        <v>82</v>
      </c>
      <c r="F103" s="9">
        <v>0.19500000000000001</v>
      </c>
      <c r="G103">
        <v>16</v>
      </c>
      <c r="H103" s="4">
        <f>'pdf DetailxSch Pos'!H103*'pdf DetailxSch Pos'!H$124</f>
        <v>191050.75104188372</v>
      </c>
      <c r="I103" s="4">
        <f>'pdf DetailxSch Pos'!I103*'pdf DetailxSch Pos'!I$124</f>
        <v>110891.27068881014</v>
      </c>
      <c r="J103" s="4">
        <f>'pdf DetailxSch Pos'!J103*'pdf DetailxSch Pos'!J$124</f>
        <v>0</v>
      </c>
      <c r="K103" s="4">
        <f>'pdf DetailxSch Pos'!K103*'pdf DetailxSch Pos'!K$124</f>
        <v>0</v>
      </c>
      <c r="L103" s="4">
        <f>'pdf DetailxSch Pos'!L103*'pdf DetailxSch Pos'!L$124</f>
        <v>0</v>
      </c>
      <c r="M103" s="4">
        <f>'pdf DetailxSch Pos'!M103*'pdf DetailxSch Pos'!M$124</f>
        <v>44752.529598305518</v>
      </c>
      <c r="N103" s="4">
        <f>'pdf DetailxSch Pos'!N103*'pdf DetailxSch Pos'!N$124</f>
        <v>59866.796146808359</v>
      </c>
      <c r="O103" s="4">
        <f>'pdf DetailxSch Pos'!O103*'pdf DetailxSch Pos'!O$124</f>
        <v>0</v>
      </c>
      <c r="P103" s="4">
        <f>'pdf DetailxSch Pos'!P103*'pdf DetailxSch Pos'!P$124</f>
        <v>0</v>
      </c>
      <c r="Q103" s="4">
        <f>'pdf DetailxSch Pos'!Q103*'pdf DetailxSch Pos'!Q$124</f>
        <v>0</v>
      </c>
      <c r="R103" s="4">
        <f>'pdf DetailxSch Pos'!R103*'pdf DetailxSch Pos'!R$124</f>
        <v>0</v>
      </c>
      <c r="S103" s="4">
        <f>'pdf DetailxSch Pos'!S103*'pdf DetailxSch Pos'!S$124</f>
        <v>77625.750694703253</v>
      </c>
      <c r="T103" s="4">
        <f>'pdf DetailxSch Pos'!T103*'pdf DetailxSch Pos'!T$124</f>
        <v>60676.224767295193</v>
      </c>
      <c r="U103" s="4">
        <f>'pdf DetailxSch Pos'!U103*'pdf DetailxSch Pos'!U$124</f>
        <v>49716.317374927377</v>
      </c>
      <c r="V103" s="4">
        <f>'pdf DetailxSch Pos'!V103*'pdf DetailxSch Pos'!V$124</f>
        <v>55445.635344405069</v>
      </c>
      <c r="W103" s="4">
        <f>'pdf DetailxSch Pos'!W103*'pdf DetailxSch Pos'!W$124</f>
        <v>332673.8120664304</v>
      </c>
      <c r="X103" s="4">
        <f>'pdf DetailxSch Pos'!X103*'pdf DetailxSch Pos'!X$124</f>
        <v>0</v>
      </c>
      <c r="Y103" s="4">
        <f>'pdf DetailxSch Pos'!Y103*'pdf DetailxSch Pos'!Y$124</f>
        <v>332673.8120664304</v>
      </c>
      <c r="Z103" s="4">
        <f>'pdf DetailxSch Pos'!Z103*'pdf DetailxSch Pos'!Z$124</f>
        <v>0</v>
      </c>
      <c r="AA103" s="4">
        <f>'pdf DetailxSch Pos'!AA103*'pdf DetailxSch Pos'!AA$124</f>
        <v>221782.54137762028</v>
      </c>
      <c r="AB103" s="4">
        <f>'pdf DetailxSch Pos'!AB103*'pdf DetailxSch Pos'!AB$124</f>
        <v>167055.78847282359</v>
      </c>
      <c r="AC103" s="4">
        <f>'pdf DetailxSch Pos'!AC103*'pdf DetailxSch Pos'!AC$124</f>
        <v>0</v>
      </c>
      <c r="AD103" s="4">
        <f>'pdf DetailxSch Pos'!AD103*'pdf DetailxSch Pos'!AD$124</f>
        <v>0</v>
      </c>
      <c r="AE103" s="4">
        <f>'pdf DetailxSch Pos'!AE103*'pdf DetailxSch Pos'!AE$124</f>
        <v>0</v>
      </c>
      <c r="AF103" s="4">
        <f>'pdf DetailxSch Pos'!AF103*'pdf DetailxSch Pos'!AF$124</f>
        <v>110891.27068881014</v>
      </c>
      <c r="AG103" s="4">
        <f>'pdf DetailxSch Pos'!AG103*'pdf DetailxSch Pos'!AG$124</f>
        <v>110891.27068881014</v>
      </c>
      <c r="AH103" s="4">
        <f>'pdf DetailxSch Pos'!AH103*'pdf DetailxSch Pos'!AH$124</f>
        <v>554456.35344405065</v>
      </c>
      <c r="AI103" s="4">
        <f>'pdf DetailxSch Pos'!AI103*'pdf DetailxSch Pos'!AI$124</f>
        <v>167055.78847282359</v>
      </c>
      <c r="AJ103" s="4">
        <f>'pdf DetailxSch Pos'!AJ103*'pdf DetailxSch Pos'!AJ$124</f>
        <v>0</v>
      </c>
      <c r="AK103" s="4">
        <f>'pdf DetailxSch Pos'!AK103*'pdf DetailxSch Pos'!AK$124</f>
        <v>0</v>
      </c>
      <c r="AL103" s="4">
        <f>'pdf DetailxSch Pos'!AL103*'pdf DetailxSch Pos'!AL$124</f>
        <v>0</v>
      </c>
      <c r="AM103" s="4">
        <f>'pdf DetailxSch Pos'!AM103*'pdf DetailxSch Pos'!AM$124</f>
        <v>19960.428723985824</v>
      </c>
      <c r="AN103" s="4">
        <f>'pdf DetailxSch Pos'!AN103*'pdf DetailxSch Pos'!AN$124</f>
        <v>0</v>
      </c>
      <c r="AO103" s="4">
        <f>'pdf DetailxSch Pos'!AO103*'pdf DetailxSch Pos'!AO$124</f>
        <v>0</v>
      </c>
      <c r="AP103" s="4">
        <f>'pdf DetailxSch Pos'!AP103*'pdf DetailxSch Pos'!AP$124</f>
        <v>0</v>
      </c>
      <c r="AQ103" s="4">
        <f>'pdf DetailxSch Pos'!AQ103*'pdf DetailxSch Pos'!AQ$124</f>
        <v>14320</v>
      </c>
      <c r="AR103" s="4">
        <f>'pdf DetailxSch Pos'!AR103*'pdf DetailxSch Pos'!AR$124</f>
        <v>14320</v>
      </c>
      <c r="AS103" s="4">
        <f>'pdf DetailxSch Pos'!AS103*'pdf DetailxSch Pos'!AS$124</f>
        <v>10740</v>
      </c>
      <c r="AT103" s="4">
        <f>'pdf DetailxSch Pos'!AT103*'pdf DetailxSch Pos'!AT$125</f>
        <v>0</v>
      </c>
      <c r="AU103" s="4">
        <f>'pdf DetailxSch Pos'!AU103*'pdf DetailxSch Pos'!AU$125</f>
        <v>0</v>
      </c>
      <c r="AV103" s="4">
        <f>'pdf DetailxSch Pos'!AV103*'pdf DetailxSch Pos'!AV$125</f>
        <v>3930.0492610837427</v>
      </c>
      <c r="AW103" s="4">
        <f>'pdf DetailxSch Pos'!AW103*'pdf DetailxSch Pos'!AW$125</f>
        <v>63.054187192118206</v>
      </c>
      <c r="AX103" s="4">
        <f>'pdf DetailxSch Pos'!AX103*'pdf DetailxSch Pos'!AX$125</f>
        <v>0</v>
      </c>
      <c r="AY103" s="4">
        <f>'pdf DetailxSch Pos'!AY103*'pdf DetailxSch Pos'!AY$124</f>
        <v>0</v>
      </c>
      <c r="AZ103" s="4">
        <f>'pdf DetailxSch Pos'!AZ103*'pdf DetailxSch Pos'!AZ$124</f>
        <v>0</v>
      </c>
      <c r="BA103" s="4">
        <f>'pdf DetailxSch Pos'!BA103*'pdf DetailxSch Pos'!BA$124</f>
        <v>0</v>
      </c>
      <c r="BB103" s="4">
        <f>'pdf DetailxSch Pos'!BB103*'pdf DetailxSch Pos'!BB$124</f>
        <v>0</v>
      </c>
      <c r="BC103" s="4">
        <f>'pdf DetailxSch Pos'!BC103*'pdf DetailxSch Pos'!BC$124</f>
        <v>0</v>
      </c>
      <c r="BD103" s="4">
        <f>'pdf DetailxSch Pos'!BD103*'pdf DetailxSch Pos'!BD$124</f>
        <v>0</v>
      </c>
      <c r="BE103" s="4">
        <f>'pdf DetailxSch Pos'!BE103*'pdf DetailxSch Pos'!BE$124</f>
        <v>0</v>
      </c>
      <c r="BF103" s="4">
        <f>'pdf DetailxSch Pos'!BF103*'pdf DetailxSch Pos'!BF$125</f>
        <v>0</v>
      </c>
      <c r="BG103" s="4">
        <f>'pdf DetailxSch Pos'!BG103*'pdf DetailxSch Pos'!BG$125</f>
        <v>0</v>
      </c>
      <c r="BH103" s="4">
        <f>'pdf DetailxSch Pos'!BH103*'pdf DetailxSch Pos'!BH$125</f>
        <v>0</v>
      </c>
      <c r="BI103" s="4">
        <f>'pdf DetailxSch Pos'!BI103*'pdf DetailxSch Pos'!BI$125</f>
        <v>0</v>
      </c>
      <c r="BJ103" s="4">
        <f>'pdf DetailxSch Pos'!BJ103*'pdf DetailxSch Pos'!BJ$124</f>
        <v>0</v>
      </c>
      <c r="BK103" s="4">
        <f>'pdf DetailxSch Pos'!BK103*'pdf DetailxSch Pos'!BK$124</f>
        <v>0</v>
      </c>
      <c r="BL103" s="4">
        <f>'pdf DetailxSch Pos'!BL103*'pdf DetailxSch Pos'!BL$124</f>
        <v>0</v>
      </c>
      <c r="BM103" s="4">
        <f>'pdf DetailxSch Pos'!BM103*'pdf DetailxSch Pos'!BM$124</f>
        <v>0</v>
      </c>
      <c r="BN103" s="4">
        <f>'pdf DetailxSch Pos'!BN103*'pdf DetailxSch Pos'!BN$124</f>
        <v>0</v>
      </c>
      <c r="BO103" s="4">
        <f>'pdf DetailxSch Pos'!BO103*'pdf DetailxSch Pos'!BO$124</f>
        <v>0</v>
      </c>
      <c r="BP103" s="4">
        <f>'pdf DetailxSch Pos'!BP103*'pdf DetailxSch Pos'!BP$124</f>
        <v>0</v>
      </c>
      <c r="BQ103" s="4">
        <f>'pdf DetailxSch Pos'!BQ103*'pdf DetailxSch Pos'!BQ$124</f>
        <v>0</v>
      </c>
      <c r="BR103" s="4">
        <f>'pdf DetailxSch Pos'!BR103*'pdf DetailxSch Pos'!BR$125</f>
        <v>0</v>
      </c>
      <c r="BS103" s="4">
        <f>'pdf DetailxSch Pos'!BS103*'pdf DetailxSch Pos'!BS$125</f>
        <v>0</v>
      </c>
      <c r="BT103" s="4">
        <f>'pdf DetailxSch Pos'!BT103*'pdf DetailxSch Pos'!BT$125</f>
        <v>55095.566502463036</v>
      </c>
      <c r="BU103" s="4">
        <f>'pdf DetailxSch Pos'!BU103*'pdf DetailxSch Pos'!BU$125</f>
        <v>0</v>
      </c>
      <c r="BV103" s="4">
        <f>'pdf DetailxSch Pos'!BV103*'pdf DetailxSch Pos'!BV$124</f>
        <v>0</v>
      </c>
      <c r="BW103" s="4">
        <f>'pdf DetailxSch Pos'!BW103*'pdf DetailxSch Pos'!BW$125</f>
        <v>0</v>
      </c>
      <c r="BX103" s="4">
        <f>'pdf DetailxSch Pos'!BX103*'pdf DetailxSch Pos'!BX$125</f>
        <v>0</v>
      </c>
      <c r="BY103" s="4">
        <f>'pdf DetailxSch Pos'!BY103*'pdf DetailxSch Pos'!BY$125</f>
        <v>605.91133004926087</v>
      </c>
      <c r="BZ103" s="4">
        <f>'pdf DetailxSch Pos'!BZ103*'pdf DetailxSch Pos'!BZ$125</f>
        <v>527.09359605911311</v>
      </c>
      <c r="CA103" s="4">
        <f>'pdf DetailxSch Pos'!CA103*'pdf DetailxSch Pos'!CA$125</f>
        <v>527.09359605911311</v>
      </c>
      <c r="CB103" s="4">
        <f>'pdf DetailxSch Pos'!CB103*'pdf DetailxSch Pos'!CB$125</f>
        <v>605.91133004926087</v>
      </c>
      <c r="CC103" s="4">
        <f>'pdf DetailxSch Pos'!CC103*'pdf DetailxSch Pos'!CC$125</f>
        <v>2108.3743842364524</v>
      </c>
      <c r="CD103" s="4">
        <f>'pdf DetailxSch Pos'!CD103*'pdf DetailxSch Pos'!CD$124</f>
        <v>0</v>
      </c>
      <c r="CE103" s="4">
        <f>'pdf DetailxSch Pos'!CE103*'pdf DetailxSch Pos'!CE$124</f>
        <v>0</v>
      </c>
      <c r="CF103" s="4">
        <f>'pdf DetailxSch Pos'!CF103*'pdf DetailxSch Pos'!CF$125</f>
        <v>0</v>
      </c>
      <c r="CG103" s="4">
        <f>'pdf DetailxSch Pos'!CG103*'pdf DetailxSch Pos'!CG$125</f>
        <v>0</v>
      </c>
      <c r="CH103" s="4">
        <f>'pdf DetailxSch Pos'!CH103*'pdf DetailxSch Pos'!CH$124</f>
        <v>0</v>
      </c>
      <c r="CI103" s="4">
        <f>'pdf DetailxSch Pos'!CI103*'pdf DetailxSch Pos'!CI$124</f>
        <v>0</v>
      </c>
      <c r="CJ103" s="4">
        <f>'pdf DetailxSch Pos'!CJ103*'pdf DetailxSch Pos'!CJ$125</f>
        <v>0</v>
      </c>
      <c r="CK103" s="4">
        <f>'pdf DetailxSch Pos'!CK103*'pdf DetailxSch Pos'!CK$125</f>
        <v>0</v>
      </c>
      <c r="CL103" s="4">
        <f>'pdf DetailxSch Pos'!CL103*'pdf DetailxSch Pos'!CL$125</f>
        <v>8078.8177339901449</v>
      </c>
      <c r="CM103" s="4">
        <f>'pdf DetailxSch Pos'!CM103*'pdf DetailxSch Pos'!CM$125</f>
        <v>43625.615763546783</v>
      </c>
      <c r="CN103" s="4">
        <f>'pdf DetailxSch Pos'!CN103*'pdf DetailxSch Pos'!CN$125</f>
        <v>3202.9556650246295</v>
      </c>
      <c r="CO103" s="4">
        <f>'pdf DetailxSch Pos'!CO103*'pdf DetailxSch Pos'!CO$125</f>
        <v>0</v>
      </c>
      <c r="CP103" s="4">
        <f>'pdf DetailxSch Pos'!CP103*'pdf DetailxSch Pos'!CP$125</f>
        <v>0</v>
      </c>
      <c r="CQ103" s="4">
        <f>'pdf DetailxSch Pos'!CQ103*'pdf DetailxSch Pos'!CQ$125</f>
        <v>0</v>
      </c>
      <c r="CR103" s="4">
        <f>'pdf DetailxSch Pos'!CR103*'pdf DetailxSch Pos'!CR$125</f>
        <v>0</v>
      </c>
      <c r="CS103" s="4">
        <f>'pdf DetailxSch Pos'!CS103*'pdf DetailxSch Pos'!CS$124</f>
        <v>0</v>
      </c>
      <c r="CT103" s="4">
        <f>'pdf DetailxSch Pos'!CT103*'pdf DetailxSch Pos'!CT$125</f>
        <v>6037.4384236453179</v>
      </c>
      <c r="CU103" s="4">
        <f>'pdf DetailxSch Pos'!CU103*'pdf DetailxSch Pos'!CU$125</f>
        <v>0</v>
      </c>
      <c r="CV103" s="4">
        <f>'pdf DetailxSch Pos'!CV103*'pdf DetailxSch Pos'!CV$125</f>
        <v>0</v>
      </c>
      <c r="CW103" s="4">
        <f>'pdf DetailxSch Pos'!CW103*'pdf DetailxSch Pos'!CW$125</f>
        <v>0</v>
      </c>
      <c r="CY103" s="4">
        <f>'pdf DetailxSch Pos'!CY103*'pdf DetailxSch Pos'!CY$125</f>
        <v>0</v>
      </c>
      <c r="CZ103" s="4">
        <f>'pdf DetailxSch Pos'!CZ103*'pdf DetailxSch Pos'!CZ$125</f>
        <v>0</v>
      </c>
      <c r="DA103" s="4">
        <f>'pdf DetailxSch Pos'!DA103*'pdf DetailxSch Pos'!DA$125</f>
        <v>0</v>
      </c>
      <c r="DB103" s="4">
        <f>'pdf DetailxSch Pos'!DB103*'pdf DetailxSch Pos'!DB$125</f>
        <v>0</v>
      </c>
      <c r="DC103" s="4">
        <f>'pdf DetailxSch Pos'!DC103*'pdf DetailxSch Pos'!DC$125</f>
        <v>0</v>
      </c>
      <c r="DD103" s="4">
        <f>'pdf DetailxSch $$'!DE103</f>
        <v>210</v>
      </c>
      <c r="DE103" s="4">
        <f t="shared" si="4"/>
        <v>2831254.2234323225</v>
      </c>
      <c r="DF103" s="4">
        <f t="shared" si="5"/>
        <v>2831464.2234323225</v>
      </c>
      <c r="DG103" s="4">
        <f>'pdf DetailxSch $$'!DG103</f>
        <v>2913980</v>
      </c>
      <c r="DH103" s="4">
        <f t="shared" si="6"/>
        <v>82515.776567677502</v>
      </c>
      <c r="DI103" s="44">
        <f t="shared" si="7"/>
        <v>-2.9142440114482974E-2</v>
      </c>
    </row>
    <row r="104" spans="1:113" x14ac:dyDescent="0.2">
      <c r="A104" s="7">
        <v>321</v>
      </c>
      <c r="B104" t="s">
        <v>119</v>
      </c>
      <c r="C104" t="s">
        <v>351</v>
      </c>
      <c r="D104">
        <v>3</v>
      </c>
      <c r="E104" s="10">
        <v>453</v>
      </c>
      <c r="F104" s="9">
        <v>9.2999999999999999E-2</v>
      </c>
      <c r="G104">
        <v>42</v>
      </c>
      <c r="H104" s="4">
        <f>'pdf DetailxSch Pos'!H104*'pdf DetailxSch Pos'!H$124</f>
        <v>191050.75104188372</v>
      </c>
      <c r="I104" s="4">
        <f>'pdf DetailxSch Pos'!I104*'pdf DetailxSch Pos'!I$124</f>
        <v>110891.27068881014</v>
      </c>
      <c r="J104" s="4">
        <f>'pdf DetailxSch Pos'!J104*'pdf DetailxSch Pos'!J$124</f>
        <v>168206.22413832045</v>
      </c>
      <c r="K104" s="4">
        <f>'pdf DetailxSch Pos'!K104*'pdf DetailxSch Pos'!K$124</f>
        <v>0</v>
      </c>
      <c r="L104" s="4">
        <f>'pdf DetailxSch Pos'!L104*'pdf DetailxSch Pos'!L$124</f>
        <v>0</v>
      </c>
      <c r="M104" s="4">
        <f>'pdf DetailxSch Pos'!M104*'pdf DetailxSch Pos'!M$124</f>
        <v>89505.059196611037</v>
      </c>
      <c r="N104" s="4">
        <f>'pdf DetailxSch Pos'!N104*'pdf DetailxSch Pos'!N$124</f>
        <v>59866.796146808359</v>
      </c>
      <c r="O104" s="4">
        <f>'pdf DetailxSch Pos'!O104*'pdf DetailxSch Pos'!O$124</f>
        <v>49314.313266129648</v>
      </c>
      <c r="P104" s="4">
        <f>'pdf DetailxSch Pos'!P104*'pdf DetailxSch Pos'!P$124</f>
        <v>0</v>
      </c>
      <c r="Q104" s="4">
        <f>'pdf DetailxSch Pos'!Q104*'pdf DetailxSch Pos'!Q$124</f>
        <v>0</v>
      </c>
      <c r="R104" s="4">
        <f>'pdf DetailxSch Pos'!R104*'pdf DetailxSch Pos'!R$124</f>
        <v>0</v>
      </c>
      <c r="S104" s="4">
        <f>'pdf DetailxSch Pos'!S104*'pdf DetailxSch Pos'!S$124</f>
        <v>77625.750694703253</v>
      </c>
      <c r="T104" s="4">
        <f>'pdf DetailxSch Pos'!T104*'pdf DetailxSch Pos'!T$124</f>
        <v>60676.224767295193</v>
      </c>
      <c r="U104" s="4">
        <f>'pdf DetailxSch Pos'!U104*'pdf DetailxSch Pos'!U$124</f>
        <v>99432.634749854755</v>
      </c>
      <c r="V104" s="4">
        <f>'pdf DetailxSch Pos'!V104*'pdf DetailxSch Pos'!V$124</f>
        <v>110891.27068881014</v>
      </c>
      <c r="W104" s="4">
        <f>'pdf DetailxSch Pos'!W104*'pdf DetailxSch Pos'!W$124</f>
        <v>499010.71809964563</v>
      </c>
      <c r="X104" s="4">
        <f>'pdf DetailxSch Pos'!X104*'pdf DetailxSch Pos'!X$124</f>
        <v>0</v>
      </c>
      <c r="Y104" s="4">
        <f>'pdf DetailxSch Pos'!Y104*'pdf DetailxSch Pos'!Y$124</f>
        <v>0</v>
      </c>
      <c r="Z104" s="4">
        <f>'pdf DetailxSch Pos'!Z104*'pdf DetailxSch Pos'!Z$124</f>
        <v>0</v>
      </c>
      <c r="AA104" s="4">
        <f>'pdf DetailxSch Pos'!AA104*'pdf DetailxSch Pos'!AA$124</f>
        <v>110891.27068881014</v>
      </c>
      <c r="AB104" s="4">
        <f>'pdf DetailxSch Pos'!AB104*'pdf DetailxSch Pos'!AB$124</f>
        <v>33411.157694564718</v>
      </c>
      <c r="AC104" s="4">
        <f>'pdf DetailxSch Pos'!AC104*'pdf DetailxSch Pos'!AC$124</f>
        <v>133644.63077825887</v>
      </c>
      <c r="AD104" s="4">
        <f>'pdf DetailxSch Pos'!AD104*'pdf DetailxSch Pos'!AD$124</f>
        <v>2550499.2258426333</v>
      </c>
      <c r="AE104" s="4">
        <f>'pdf DetailxSch Pos'!AE104*'pdf DetailxSch Pos'!AE$124</f>
        <v>0</v>
      </c>
      <c r="AF104" s="4">
        <f>'pdf DetailxSch Pos'!AF104*'pdf DetailxSch Pos'!AF$124</f>
        <v>110891.27068881014</v>
      </c>
      <c r="AG104" s="4">
        <f>'pdf DetailxSch Pos'!AG104*'pdf DetailxSch Pos'!AG$124</f>
        <v>110891.27068881014</v>
      </c>
      <c r="AH104" s="4">
        <f>'pdf DetailxSch Pos'!AH104*'pdf DetailxSch Pos'!AH$124</f>
        <v>332673.8120664304</v>
      </c>
      <c r="AI104" s="4">
        <f>'pdf DetailxSch Pos'!AI104*'pdf DetailxSch Pos'!AI$124</f>
        <v>0</v>
      </c>
      <c r="AJ104" s="4">
        <f>'pdf DetailxSch Pos'!AJ104*'pdf DetailxSch Pos'!AJ$124</f>
        <v>0</v>
      </c>
      <c r="AK104" s="4">
        <f>'pdf DetailxSch Pos'!AK104*'pdf DetailxSch Pos'!AK$124</f>
        <v>0</v>
      </c>
      <c r="AL104" s="4">
        <f>'pdf DetailxSch Pos'!AL104*'pdf DetailxSch Pos'!AL$124</f>
        <v>554456.35344405065</v>
      </c>
      <c r="AM104" s="4">
        <f>'pdf DetailxSch Pos'!AM104*'pdf DetailxSch Pos'!AM$124</f>
        <v>0</v>
      </c>
      <c r="AN104" s="4">
        <f>'pdf DetailxSch Pos'!AN104*'pdf DetailxSch Pos'!AN$124</f>
        <v>0</v>
      </c>
      <c r="AO104" s="4">
        <f>'pdf DetailxSch Pos'!AO104*'pdf DetailxSch Pos'!AO$124</f>
        <v>110891.27068881014</v>
      </c>
      <c r="AP104" s="4">
        <f>'pdf DetailxSch Pos'!AP104*'pdf DetailxSch Pos'!AP$124</f>
        <v>0</v>
      </c>
      <c r="AQ104" s="4">
        <f>'pdf DetailxSch Pos'!AQ104*'pdf DetailxSch Pos'!AQ$124</f>
        <v>0</v>
      </c>
      <c r="AR104" s="4">
        <f>'pdf DetailxSch Pos'!AR104*'pdf DetailxSch Pos'!AR$124</f>
        <v>0</v>
      </c>
      <c r="AS104" s="4">
        <f>'pdf DetailxSch Pos'!AS104*'pdf DetailxSch Pos'!AS$124</f>
        <v>0</v>
      </c>
      <c r="AT104" s="4">
        <f>'pdf DetailxSch Pos'!AT104*'pdf DetailxSch Pos'!AT$125</f>
        <v>0</v>
      </c>
      <c r="AU104" s="4">
        <f>'pdf DetailxSch Pos'!AU104*'pdf DetailxSch Pos'!AU$125</f>
        <v>0</v>
      </c>
      <c r="AV104" s="4">
        <f>'pdf DetailxSch Pos'!AV104*'pdf DetailxSch Pos'!AV$125</f>
        <v>0</v>
      </c>
      <c r="AW104" s="4">
        <f>'pdf DetailxSch Pos'!AW104*'pdf DetailxSch Pos'!AW$125</f>
        <v>0</v>
      </c>
      <c r="AX104" s="4">
        <f>'pdf DetailxSch Pos'!AX104*'pdf DetailxSch Pos'!AX$125</f>
        <v>11157.635467980292</v>
      </c>
      <c r="AY104" s="4">
        <f>'pdf DetailxSch Pos'!AY104*'pdf DetailxSch Pos'!AY$124</f>
        <v>0</v>
      </c>
      <c r="AZ104" s="4">
        <f>'pdf DetailxSch Pos'!AZ104*'pdf DetailxSch Pos'!AZ$124</f>
        <v>0</v>
      </c>
      <c r="BA104" s="4">
        <f>'pdf DetailxSch Pos'!BA104*'pdf DetailxSch Pos'!BA$124</f>
        <v>0</v>
      </c>
      <c r="BB104" s="4">
        <f>'pdf DetailxSch Pos'!BB104*'pdf DetailxSch Pos'!BB$124</f>
        <v>0</v>
      </c>
      <c r="BC104" s="4">
        <f>'pdf DetailxSch Pos'!BC104*'pdf DetailxSch Pos'!BC$124</f>
        <v>0</v>
      </c>
      <c r="BD104" s="4">
        <f>'pdf DetailxSch Pos'!BD104*'pdf DetailxSch Pos'!BD$124</f>
        <v>0</v>
      </c>
      <c r="BE104" s="4">
        <f>'pdf DetailxSch Pos'!BE104*'pdf DetailxSch Pos'!BE$124</f>
        <v>0</v>
      </c>
      <c r="BF104" s="4">
        <f>'pdf DetailxSch Pos'!BF104*'pdf DetailxSch Pos'!BF$125</f>
        <v>0</v>
      </c>
      <c r="BG104" s="4">
        <f>'pdf DetailxSch Pos'!BG104*'pdf DetailxSch Pos'!BG$125</f>
        <v>0</v>
      </c>
      <c r="BH104" s="4">
        <f>'pdf DetailxSch Pos'!BH104*'pdf DetailxSch Pos'!BH$125</f>
        <v>0</v>
      </c>
      <c r="BI104" s="4">
        <f>'pdf DetailxSch Pos'!BI104*'pdf DetailxSch Pos'!BI$125</f>
        <v>0</v>
      </c>
      <c r="BJ104" s="4">
        <f>'pdf DetailxSch Pos'!BJ104*'pdf DetailxSch Pos'!BJ$124</f>
        <v>0</v>
      </c>
      <c r="BK104" s="4">
        <f>'pdf DetailxSch Pos'!BK104*'pdf DetailxSch Pos'!BK$124</f>
        <v>0</v>
      </c>
      <c r="BL104" s="4">
        <f>'pdf DetailxSch Pos'!BL104*'pdf DetailxSch Pos'!BL$124</f>
        <v>0</v>
      </c>
      <c r="BM104" s="4">
        <f>'pdf DetailxSch Pos'!BM104*'pdf DetailxSch Pos'!BM$124</f>
        <v>0</v>
      </c>
      <c r="BN104" s="4">
        <f>'pdf DetailxSch Pos'!BN104*'pdf DetailxSch Pos'!BN$124</f>
        <v>0</v>
      </c>
      <c r="BO104" s="4">
        <f>'pdf DetailxSch Pos'!BO104*'pdf DetailxSch Pos'!BO$124</f>
        <v>0</v>
      </c>
      <c r="BP104" s="4">
        <f>'pdf DetailxSch Pos'!BP104*'pdf DetailxSch Pos'!BP$124</f>
        <v>0</v>
      </c>
      <c r="BQ104" s="4">
        <f>'pdf DetailxSch Pos'!BQ104*'pdf DetailxSch Pos'!BQ$124</f>
        <v>0</v>
      </c>
      <c r="BR104" s="4">
        <f>'pdf DetailxSch Pos'!BR104*'pdf DetailxSch Pos'!BR$125</f>
        <v>0</v>
      </c>
      <c r="BS104" s="4">
        <f>'pdf DetailxSch Pos'!BS104*'pdf DetailxSch Pos'!BS$125</f>
        <v>0</v>
      </c>
      <c r="BT104" s="4">
        <f>'pdf DetailxSch Pos'!BT104*'pdf DetailxSch Pos'!BT$125</f>
        <v>110191.13300492607</v>
      </c>
      <c r="BU104" s="4">
        <f>'pdf DetailxSch Pos'!BU104*'pdf DetailxSch Pos'!BU$125</f>
        <v>0</v>
      </c>
      <c r="BV104" s="4">
        <f>'pdf DetailxSch Pos'!BV104*'pdf DetailxSch Pos'!BV$124</f>
        <v>0</v>
      </c>
      <c r="BW104" s="4">
        <f>'pdf DetailxSch Pos'!BW104*'pdf DetailxSch Pos'!BW$125</f>
        <v>0</v>
      </c>
      <c r="BX104" s="4">
        <f>'pdf DetailxSch Pos'!BX104*'pdf DetailxSch Pos'!BX$125</f>
        <v>0</v>
      </c>
      <c r="BY104" s="4">
        <f>'pdf DetailxSch Pos'!BY104*'pdf DetailxSch Pos'!BY$125</f>
        <v>2566.5024630541866</v>
      </c>
      <c r="BZ104" s="4">
        <f>'pdf DetailxSch Pos'!BZ104*'pdf DetailxSch Pos'!BZ$125</f>
        <v>2231.5270935960584</v>
      </c>
      <c r="CA104" s="4">
        <f>'pdf DetailxSch Pos'!CA104*'pdf DetailxSch Pos'!CA$125</f>
        <v>2231.5270935960584</v>
      </c>
      <c r="CB104" s="4">
        <f>'pdf DetailxSch Pos'!CB104*'pdf DetailxSch Pos'!CB$125</f>
        <v>2566.5024630541866</v>
      </c>
      <c r="CC104" s="4">
        <f>'pdf DetailxSch Pos'!CC104*'pdf DetailxSch Pos'!CC$125</f>
        <v>8926.1083743842337</v>
      </c>
      <c r="CD104" s="4">
        <f>'pdf DetailxSch Pos'!CD104*'pdf DetailxSch Pos'!CD$124</f>
        <v>0</v>
      </c>
      <c r="CE104" s="4">
        <f>'pdf DetailxSch Pos'!CE104*'pdf DetailxSch Pos'!CE$124</f>
        <v>0</v>
      </c>
      <c r="CF104" s="4">
        <f>'pdf DetailxSch Pos'!CF104*'pdf DetailxSch Pos'!CF$125</f>
        <v>0</v>
      </c>
      <c r="CG104" s="4">
        <f>'pdf DetailxSch Pos'!CG104*'pdf DetailxSch Pos'!CG$125</f>
        <v>0</v>
      </c>
      <c r="CH104" s="4">
        <f>'pdf DetailxSch Pos'!CH104*'pdf DetailxSch Pos'!CH$124</f>
        <v>0</v>
      </c>
      <c r="CI104" s="4">
        <f>'pdf DetailxSch Pos'!CI104*'pdf DetailxSch Pos'!CI$124</f>
        <v>0</v>
      </c>
      <c r="CJ104" s="4">
        <f>'pdf DetailxSch Pos'!CJ104*'pdf DetailxSch Pos'!CJ$125</f>
        <v>0</v>
      </c>
      <c r="CK104" s="4">
        <f>'pdf DetailxSch Pos'!CK104*'pdf DetailxSch Pos'!CK$125</f>
        <v>0</v>
      </c>
      <c r="CL104" s="4">
        <f>'pdf DetailxSch Pos'!CL104*'pdf DetailxSch Pos'!CL$125</f>
        <v>44630.541871921167</v>
      </c>
      <c r="CM104" s="4">
        <f>'pdf DetailxSch Pos'!CM104*'pdf DetailxSch Pos'!CM$125</f>
        <v>90105.418719211797</v>
      </c>
      <c r="CN104" s="4">
        <f>'pdf DetailxSch Pos'!CN104*'pdf DetailxSch Pos'!CN$125</f>
        <v>5396.0591133004909</v>
      </c>
      <c r="CO104" s="4">
        <f>'pdf DetailxSch Pos'!CO104*'pdf DetailxSch Pos'!CO$125</f>
        <v>0</v>
      </c>
      <c r="CP104" s="4">
        <f>'pdf DetailxSch Pos'!CP104*'pdf DetailxSch Pos'!CP$125</f>
        <v>0</v>
      </c>
      <c r="CQ104" s="4">
        <f>'pdf DetailxSch Pos'!CQ104*'pdf DetailxSch Pos'!CQ$125</f>
        <v>0</v>
      </c>
      <c r="CR104" s="4">
        <f>'pdf DetailxSch Pos'!CR104*'pdf DetailxSch Pos'!CR$125</f>
        <v>0</v>
      </c>
      <c r="CS104" s="4">
        <f>'pdf DetailxSch Pos'!CS104*'pdf DetailxSch Pos'!CS$124</f>
        <v>0</v>
      </c>
      <c r="CT104" s="4">
        <f>'pdf DetailxSch Pos'!CT104*'pdf DetailxSch Pos'!CT$125</f>
        <v>3448.2758620689642</v>
      </c>
      <c r="CU104" s="4">
        <f>'pdf DetailxSch Pos'!CU104*'pdf DetailxSch Pos'!CU$125</f>
        <v>0</v>
      </c>
      <c r="CV104" s="4">
        <f>'pdf DetailxSch Pos'!CV104*'pdf DetailxSch Pos'!CV$125</f>
        <v>0</v>
      </c>
      <c r="CW104" s="4">
        <f>'pdf DetailxSch Pos'!CW104*'pdf DetailxSch Pos'!CW$125</f>
        <v>0</v>
      </c>
      <c r="CY104" s="4">
        <f>'pdf DetailxSch Pos'!CY104*'pdf DetailxSch Pos'!CY$125</f>
        <v>0</v>
      </c>
      <c r="CZ104" s="4">
        <f>'pdf DetailxSch Pos'!CZ104*'pdf DetailxSch Pos'!CZ$125</f>
        <v>0</v>
      </c>
      <c r="DA104" s="4">
        <f>'pdf DetailxSch Pos'!DA104*'pdf DetailxSch Pos'!DA$125</f>
        <v>0</v>
      </c>
      <c r="DB104" s="4">
        <f>'pdf DetailxSch Pos'!DB104*'pdf DetailxSch Pos'!DB$125</f>
        <v>0</v>
      </c>
      <c r="DC104" s="4">
        <f>'pdf DetailxSch Pos'!DC104*'pdf DetailxSch Pos'!DC$125</f>
        <v>0</v>
      </c>
      <c r="DD104" s="4">
        <f>'pdf DetailxSch $$'!DE104</f>
        <v>10</v>
      </c>
      <c r="DE104" s="4">
        <f t="shared" si="4"/>
        <v>5848172.5075871432</v>
      </c>
      <c r="DF104" s="4">
        <f t="shared" si="5"/>
        <v>5848182.5075871432</v>
      </c>
      <c r="DG104" s="4">
        <f>'pdf DetailxSch $$'!DG104</f>
        <v>5968251</v>
      </c>
      <c r="DH104" s="4">
        <f t="shared" si="6"/>
        <v>120068.49241285678</v>
      </c>
      <c r="DI104" s="44">
        <f t="shared" si="7"/>
        <v>-2.0530907210417226E-2</v>
      </c>
    </row>
    <row r="105" spans="1:113" x14ac:dyDescent="0.2">
      <c r="A105" s="7">
        <v>428</v>
      </c>
      <c r="B105" t="s">
        <v>120</v>
      </c>
      <c r="C105" t="s">
        <v>355</v>
      </c>
      <c r="D105">
        <v>6</v>
      </c>
      <c r="E105" s="10">
        <v>507</v>
      </c>
      <c r="F105" s="9">
        <v>0.33500000000000002</v>
      </c>
      <c r="G105">
        <v>170</v>
      </c>
      <c r="H105" s="4">
        <f>'pdf DetailxSch Pos'!H105*'pdf DetailxSch Pos'!H$124</f>
        <v>191050.75104188372</v>
      </c>
      <c r="I105" s="4">
        <f>'pdf DetailxSch Pos'!I105*'pdf DetailxSch Pos'!I$124</f>
        <v>110891.27068881014</v>
      </c>
      <c r="J105" s="4">
        <f>'pdf DetailxSch Pos'!J105*'pdf DetailxSch Pos'!J$124</f>
        <v>259955.07366831342</v>
      </c>
      <c r="K105" s="4">
        <f>'pdf DetailxSch Pos'!K105*'pdf DetailxSch Pos'!K$124</f>
        <v>144158.65189545319</v>
      </c>
      <c r="L105" s="4">
        <f>'pdf DetailxSch Pos'!L105*'pdf DetailxSch Pos'!L$124</f>
        <v>0</v>
      </c>
      <c r="M105" s="4">
        <f>'pdf DetailxSch Pos'!M105*'pdf DetailxSch Pos'!M$124</f>
        <v>89505.059196611037</v>
      </c>
      <c r="N105" s="4">
        <f>'pdf DetailxSch Pos'!N105*'pdf DetailxSch Pos'!N$124</f>
        <v>59866.796146808359</v>
      </c>
      <c r="O105" s="4">
        <f>'pdf DetailxSch Pos'!O105*'pdf DetailxSch Pos'!O$124</f>
        <v>58280.552041789575</v>
      </c>
      <c r="P105" s="4">
        <f>'pdf DetailxSch Pos'!P105*'pdf DetailxSch Pos'!P$124</f>
        <v>0</v>
      </c>
      <c r="Q105" s="4">
        <f>'pdf DetailxSch Pos'!Q105*'pdf DetailxSch Pos'!Q$124</f>
        <v>0</v>
      </c>
      <c r="R105" s="4">
        <f>'pdf DetailxSch Pos'!R105*'pdf DetailxSch Pos'!R$124</f>
        <v>0</v>
      </c>
      <c r="S105" s="4">
        <f>'pdf DetailxSch Pos'!S105*'pdf DetailxSch Pos'!S$124</f>
        <v>77625.750694703253</v>
      </c>
      <c r="T105" s="4">
        <f>'pdf DetailxSch Pos'!T105*'pdf DetailxSch Pos'!T$124</f>
        <v>60676.224767295193</v>
      </c>
      <c r="U105" s="4">
        <f>'pdf DetailxSch Pos'!U105*'pdf DetailxSch Pos'!U$124</f>
        <v>198865.26949970951</v>
      </c>
      <c r="V105" s="4">
        <f>'pdf DetailxSch Pos'!V105*'pdf DetailxSch Pos'!V$124</f>
        <v>110891.27068881014</v>
      </c>
      <c r="W105" s="4">
        <f>'pdf DetailxSch Pos'!W105*'pdf DetailxSch Pos'!W$124</f>
        <v>0</v>
      </c>
      <c r="X105" s="4">
        <f>'pdf DetailxSch Pos'!X105*'pdf DetailxSch Pos'!X$124</f>
        <v>0</v>
      </c>
      <c r="Y105" s="4">
        <f>'pdf DetailxSch Pos'!Y105*'pdf DetailxSch Pos'!Y$124</f>
        <v>0</v>
      </c>
      <c r="Z105" s="4">
        <f>'pdf DetailxSch Pos'!Z105*'pdf DetailxSch Pos'!Z$124</f>
        <v>0</v>
      </c>
      <c r="AA105" s="4">
        <f>'pdf DetailxSch Pos'!AA105*'pdf DetailxSch Pos'!AA$124</f>
        <v>0</v>
      </c>
      <c r="AB105" s="4">
        <f>'pdf DetailxSch Pos'!AB105*'pdf DetailxSch Pos'!AB$124</f>
        <v>0</v>
      </c>
      <c r="AC105" s="4">
        <f>'pdf DetailxSch Pos'!AC105*'pdf DetailxSch Pos'!AC$124</f>
        <v>0</v>
      </c>
      <c r="AD105" s="4">
        <f>'pdf DetailxSch Pos'!AD105*'pdf DetailxSch Pos'!AD$124</f>
        <v>2550499.2258426333</v>
      </c>
      <c r="AE105" s="4">
        <f>'pdf DetailxSch Pos'!AE105*'pdf DetailxSch Pos'!AE$124</f>
        <v>0</v>
      </c>
      <c r="AF105" s="4">
        <f>'pdf DetailxSch Pos'!AF105*'pdf DetailxSch Pos'!AF$124</f>
        <v>110891.27068881014</v>
      </c>
      <c r="AG105" s="4">
        <f>'pdf DetailxSch Pos'!AG105*'pdf DetailxSch Pos'!AG$124</f>
        <v>221782.54137762028</v>
      </c>
      <c r="AH105" s="4">
        <f>'pdf DetailxSch Pos'!AH105*'pdf DetailxSch Pos'!AH$124</f>
        <v>998021.43619929126</v>
      </c>
      <c r="AI105" s="4">
        <f>'pdf DetailxSch Pos'!AI105*'pdf DetailxSch Pos'!AI$124</f>
        <v>100233.47308369415</v>
      </c>
      <c r="AJ105" s="4">
        <f>'pdf DetailxSch Pos'!AJ105*'pdf DetailxSch Pos'!AJ$124</f>
        <v>0</v>
      </c>
      <c r="AK105" s="4">
        <f>'pdf DetailxSch Pos'!AK105*'pdf DetailxSch Pos'!AK$124</f>
        <v>0</v>
      </c>
      <c r="AL105" s="4">
        <f>'pdf DetailxSch Pos'!AL105*'pdf DetailxSch Pos'!AL$124</f>
        <v>0</v>
      </c>
      <c r="AM105" s="4">
        <f>'pdf DetailxSch Pos'!AM105*'pdf DetailxSch Pos'!AM$124</f>
        <v>39920.857447971648</v>
      </c>
      <c r="AN105" s="4">
        <f>'pdf DetailxSch Pos'!AN105*'pdf DetailxSch Pos'!AN$124</f>
        <v>0</v>
      </c>
      <c r="AO105" s="4">
        <f>'pdf DetailxSch Pos'!AO105*'pdf DetailxSch Pos'!AO$124</f>
        <v>0</v>
      </c>
      <c r="AP105" s="4">
        <f>'pdf DetailxSch Pos'!AP105*'pdf DetailxSch Pos'!AP$124</f>
        <v>0</v>
      </c>
      <c r="AQ105" s="4">
        <f>'pdf DetailxSch Pos'!AQ105*'pdf DetailxSch Pos'!AQ$124</f>
        <v>0</v>
      </c>
      <c r="AR105" s="4">
        <f>'pdf DetailxSch Pos'!AR105*'pdf DetailxSch Pos'!AR$124</f>
        <v>0</v>
      </c>
      <c r="AS105" s="4">
        <f>'pdf DetailxSch Pos'!AS105*'pdf DetailxSch Pos'!AS$124</f>
        <v>0</v>
      </c>
      <c r="AT105" s="4">
        <f>'pdf DetailxSch Pos'!AT105*'pdf DetailxSch Pos'!AT$125</f>
        <v>0</v>
      </c>
      <c r="AU105" s="4">
        <f>'pdf DetailxSch Pos'!AU105*'pdf DetailxSch Pos'!AU$125</f>
        <v>0</v>
      </c>
      <c r="AV105" s="4">
        <f>'pdf DetailxSch Pos'!AV105*'pdf DetailxSch Pos'!AV$125</f>
        <v>89348.768472906377</v>
      </c>
      <c r="AW105" s="4">
        <f>'pdf DetailxSch Pos'!AW105*'pdf DetailxSch Pos'!AW$125</f>
        <v>1443.3497536945808</v>
      </c>
      <c r="AX105" s="4">
        <f>'pdf DetailxSch Pos'!AX105*'pdf DetailxSch Pos'!AX$125</f>
        <v>0</v>
      </c>
      <c r="AY105" s="4">
        <f>'pdf DetailxSch Pos'!AY105*'pdf DetailxSch Pos'!AY$124</f>
        <v>0</v>
      </c>
      <c r="AZ105" s="4">
        <f>'pdf DetailxSch Pos'!AZ105*'pdf DetailxSch Pos'!AZ$124</f>
        <v>110891.27068881014</v>
      </c>
      <c r="BA105" s="4">
        <f>'pdf DetailxSch Pos'!BA105*'pdf DetailxSch Pos'!BA$124</f>
        <v>152914.74921665495</v>
      </c>
      <c r="BB105" s="4">
        <f>'pdf DetailxSch Pos'!BB105*'pdf DetailxSch Pos'!BB$124</f>
        <v>0</v>
      </c>
      <c r="BC105" s="4">
        <f>'pdf DetailxSch Pos'!BC105*'pdf DetailxSch Pos'!BC$124</f>
        <v>0</v>
      </c>
      <c r="BD105" s="4">
        <f>'pdf DetailxSch Pos'!BD105*'pdf DetailxSch Pos'!BD$124</f>
        <v>0</v>
      </c>
      <c r="BE105" s="4">
        <f>'pdf DetailxSch Pos'!BE105*'pdf DetailxSch Pos'!BE$124</f>
        <v>0</v>
      </c>
      <c r="BF105" s="4">
        <f>'pdf DetailxSch Pos'!BF105*'pdf DetailxSch Pos'!BF$125</f>
        <v>0</v>
      </c>
      <c r="BG105" s="4">
        <f>'pdf DetailxSch Pos'!BG105*'pdf DetailxSch Pos'!BG$125</f>
        <v>0</v>
      </c>
      <c r="BH105" s="4">
        <f>'pdf DetailxSch Pos'!BH105*'pdf DetailxSch Pos'!BH$125</f>
        <v>0</v>
      </c>
      <c r="BI105" s="4">
        <f>'pdf DetailxSch Pos'!BI105*'pdf DetailxSch Pos'!BI$125</f>
        <v>0</v>
      </c>
      <c r="BJ105" s="4">
        <f>'pdf DetailxSch Pos'!BJ105*'pdf DetailxSch Pos'!BJ$124</f>
        <v>0</v>
      </c>
      <c r="BK105" s="4">
        <f>'pdf DetailxSch Pos'!BK105*'pdf DetailxSch Pos'!BK$124</f>
        <v>0</v>
      </c>
      <c r="BL105" s="4">
        <f>'pdf DetailxSch Pos'!BL105*'pdf DetailxSch Pos'!BL$124</f>
        <v>0</v>
      </c>
      <c r="BM105" s="4">
        <f>'pdf DetailxSch Pos'!BM105*'pdf DetailxSch Pos'!BM$124</f>
        <v>0</v>
      </c>
      <c r="BN105" s="4">
        <f>'pdf DetailxSch Pos'!BN105*'pdf DetailxSch Pos'!BN$124</f>
        <v>0</v>
      </c>
      <c r="BO105" s="4">
        <f>'pdf DetailxSch Pos'!BO105*'pdf DetailxSch Pos'!BO$124</f>
        <v>0</v>
      </c>
      <c r="BP105" s="4">
        <f>'pdf DetailxSch Pos'!BP105*'pdf DetailxSch Pos'!BP$124</f>
        <v>332673.8120664304</v>
      </c>
      <c r="BQ105" s="4">
        <f>'pdf DetailxSch Pos'!BQ105*'pdf DetailxSch Pos'!BQ$124</f>
        <v>0</v>
      </c>
      <c r="BR105" s="4">
        <f>'pdf DetailxSch Pos'!BR105*'pdf DetailxSch Pos'!BR$125</f>
        <v>22660.098522167482</v>
      </c>
      <c r="BS105" s="4">
        <f>'pdf DetailxSch Pos'!BS105*'pdf DetailxSch Pos'!BS$125</f>
        <v>0</v>
      </c>
      <c r="BT105" s="4">
        <f>'pdf DetailxSch Pos'!BT105*'pdf DetailxSch Pos'!BT$125</f>
        <v>240439.40886699499</v>
      </c>
      <c r="BU105" s="4">
        <f>'pdf DetailxSch Pos'!BU105*'pdf DetailxSch Pos'!BU$125</f>
        <v>98522.167487684696</v>
      </c>
      <c r="BV105" s="4">
        <f>'pdf DetailxSch Pos'!BV105*'pdf DetailxSch Pos'!BV$124</f>
        <v>0</v>
      </c>
      <c r="BW105" s="4">
        <f>'pdf DetailxSch Pos'!BW105*'pdf DetailxSch Pos'!BW$125</f>
        <v>0</v>
      </c>
      <c r="BX105" s="4">
        <f>'pdf DetailxSch Pos'!BX105*'pdf DetailxSch Pos'!BX$125</f>
        <v>3354.6798029556639</v>
      </c>
      <c r="BY105" s="4">
        <f>'pdf DetailxSch Pos'!BY105*'pdf DetailxSch Pos'!BY$125</f>
        <v>4595.0738916256141</v>
      </c>
      <c r="BZ105" s="4">
        <f>'pdf DetailxSch Pos'!BZ105*'pdf DetailxSch Pos'!BZ$125</f>
        <v>4995.0738916256141</v>
      </c>
      <c r="CA105" s="4">
        <f>'pdf DetailxSch Pos'!CA105*'pdf DetailxSch Pos'!CA$125</f>
        <v>4995.0738916256141</v>
      </c>
      <c r="CB105" s="4">
        <f>'pdf DetailxSch Pos'!CB105*'pdf DetailxSch Pos'!CB$125</f>
        <v>5744.8275862068949</v>
      </c>
      <c r="CC105" s="4">
        <f>'pdf DetailxSch Pos'!CC105*'pdf DetailxSch Pos'!CC$125</f>
        <v>9990.1477832512282</v>
      </c>
      <c r="CD105" s="4">
        <f>'pdf DetailxSch Pos'!CD105*'pdf DetailxSch Pos'!CD$124</f>
        <v>0</v>
      </c>
      <c r="CE105" s="4">
        <f>'pdf DetailxSch Pos'!CE105*'pdf DetailxSch Pos'!CE$124</f>
        <v>0</v>
      </c>
      <c r="CF105" s="4">
        <f>'pdf DetailxSch Pos'!CF105*'pdf DetailxSch Pos'!CF$125</f>
        <v>0</v>
      </c>
      <c r="CG105" s="4">
        <f>'pdf DetailxSch Pos'!CG105*'pdf DetailxSch Pos'!CG$125</f>
        <v>0</v>
      </c>
      <c r="CH105" s="4">
        <f>'pdf DetailxSch Pos'!CH105*'pdf DetailxSch Pos'!CH$124</f>
        <v>0</v>
      </c>
      <c r="CI105" s="4">
        <f>'pdf DetailxSch Pos'!CI105*'pdf DetailxSch Pos'!CI$124</f>
        <v>0</v>
      </c>
      <c r="CJ105" s="4">
        <f>'pdf DetailxSch Pos'!CJ105*'pdf DetailxSch Pos'!CJ$125</f>
        <v>0</v>
      </c>
      <c r="CK105" s="4">
        <f>'pdf DetailxSch Pos'!CK105*'pdf DetailxSch Pos'!CK$125</f>
        <v>0</v>
      </c>
      <c r="CL105" s="4">
        <f>'pdf DetailxSch Pos'!CL105*'pdf DetailxSch Pos'!CL$125</f>
        <v>49950.738916256145</v>
      </c>
      <c r="CM105" s="4">
        <f>'pdf DetailxSch Pos'!CM105*'pdf DetailxSch Pos'!CM$125</f>
        <v>103672.90640394085</v>
      </c>
      <c r="CN105" s="4">
        <f>'pdf DetailxSch Pos'!CN105*'pdf DetailxSch Pos'!CN$125</f>
        <v>8297.5369458128043</v>
      </c>
      <c r="CO105" s="4">
        <f>'pdf DetailxSch Pos'!CO105*'pdf DetailxSch Pos'!CO$125</f>
        <v>0</v>
      </c>
      <c r="CP105" s="4">
        <f>'pdf DetailxSch Pos'!CP105*'pdf DetailxSch Pos'!CP$125</f>
        <v>0</v>
      </c>
      <c r="CQ105" s="4">
        <f>'pdf DetailxSch Pos'!CQ105*'pdf DetailxSch Pos'!CQ$125</f>
        <v>0</v>
      </c>
      <c r="CR105" s="4">
        <f>'pdf DetailxSch Pos'!CR105*'pdf DetailxSch Pos'!CR$125</f>
        <v>0</v>
      </c>
      <c r="CS105" s="4">
        <f>'pdf DetailxSch Pos'!CS105*'pdf DetailxSch Pos'!CS$124</f>
        <v>0</v>
      </c>
      <c r="CT105" s="4">
        <f>'pdf DetailxSch Pos'!CT105*'pdf DetailxSch Pos'!CT$125</f>
        <v>17733.990147783246</v>
      </c>
      <c r="CU105" s="4">
        <f>'pdf DetailxSch Pos'!CU105*'pdf DetailxSch Pos'!CU$125</f>
        <v>0</v>
      </c>
      <c r="CV105" s="4">
        <f>'pdf DetailxSch Pos'!CV105*'pdf DetailxSch Pos'!CV$125</f>
        <v>0</v>
      </c>
      <c r="CW105" s="4">
        <f>'pdf DetailxSch Pos'!CW105*'pdf DetailxSch Pos'!CW$125</f>
        <v>0</v>
      </c>
      <c r="CY105" s="4">
        <f>'pdf DetailxSch Pos'!CY105*'pdf DetailxSch Pos'!CY$125</f>
        <v>0</v>
      </c>
      <c r="CZ105" s="4">
        <f>'pdf DetailxSch Pos'!CZ105*'pdf DetailxSch Pos'!CZ$125</f>
        <v>0</v>
      </c>
      <c r="DA105" s="4">
        <f>'pdf DetailxSch Pos'!DA105*'pdf DetailxSch Pos'!DA$125</f>
        <v>0</v>
      </c>
      <c r="DB105" s="4">
        <f>'pdf DetailxSch Pos'!DB105*'pdf DetailxSch Pos'!DB$125</f>
        <v>0</v>
      </c>
      <c r="DC105" s="4">
        <f>'pdf DetailxSch Pos'!DC105*'pdf DetailxSch Pos'!DC$125</f>
        <v>0</v>
      </c>
      <c r="DD105" s="4">
        <f>'pdf DetailxSch $$'!DE105</f>
        <v>343022</v>
      </c>
      <c r="DE105" s="4">
        <f t="shared" si="4"/>
        <v>6645339.1493066372</v>
      </c>
      <c r="DF105" s="4">
        <f t="shared" si="5"/>
        <v>6988361.1493066372</v>
      </c>
      <c r="DG105" s="4">
        <f>'pdf DetailxSch $$'!DG105</f>
        <v>7116658</v>
      </c>
      <c r="DH105" s="4">
        <f t="shared" si="6"/>
        <v>128296.85069336277</v>
      </c>
      <c r="DI105" s="44">
        <f t="shared" si="7"/>
        <v>-1.8358646319544026E-2</v>
      </c>
    </row>
    <row r="106" spans="1:113" x14ac:dyDescent="0.2">
      <c r="A106" s="7">
        <v>324</v>
      </c>
      <c r="B106" t="s">
        <v>121</v>
      </c>
      <c r="C106" t="s">
        <v>354</v>
      </c>
      <c r="D106">
        <v>4</v>
      </c>
      <c r="E106" s="10">
        <v>423</v>
      </c>
      <c r="F106" s="9">
        <v>0.40200000000000002</v>
      </c>
      <c r="G106">
        <v>170</v>
      </c>
      <c r="H106" s="4">
        <f>'pdf DetailxSch Pos'!H106*'pdf DetailxSch Pos'!H$124</f>
        <v>191050.75104188372</v>
      </c>
      <c r="I106" s="4">
        <f>'pdf DetailxSch Pos'!I106*'pdf DetailxSch Pos'!I$124</f>
        <v>110891.27068881014</v>
      </c>
      <c r="J106" s="4">
        <f>'pdf DetailxSch Pos'!J106*'pdf DetailxSch Pos'!J$124</f>
        <v>168206.22413832045</v>
      </c>
      <c r="K106" s="4">
        <f>'pdf DetailxSch Pos'!K106*'pdf DetailxSch Pos'!K$124</f>
        <v>0</v>
      </c>
      <c r="L106" s="4">
        <f>'pdf DetailxSch Pos'!L106*'pdf DetailxSch Pos'!L$124</f>
        <v>0</v>
      </c>
      <c r="M106" s="4">
        <f>'pdf DetailxSch Pos'!M106*'pdf DetailxSch Pos'!M$124</f>
        <v>89505.059196611037</v>
      </c>
      <c r="N106" s="4">
        <f>'pdf DetailxSch Pos'!N106*'pdf DetailxSch Pos'!N$124</f>
        <v>59866.796146808359</v>
      </c>
      <c r="O106" s="4">
        <f>'pdf DetailxSch Pos'!O106*'pdf DetailxSch Pos'!O$124</f>
        <v>49314.313266129648</v>
      </c>
      <c r="P106" s="4">
        <f>'pdf DetailxSch Pos'!P106*'pdf DetailxSch Pos'!P$124</f>
        <v>0</v>
      </c>
      <c r="Q106" s="4">
        <f>'pdf DetailxSch Pos'!Q106*'pdf DetailxSch Pos'!Q$124</f>
        <v>0</v>
      </c>
      <c r="R106" s="4">
        <f>'pdf DetailxSch Pos'!R106*'pdf DetailxSch Pos'!R$124</f>
        <v>0</v>
      </c>
      <c r="S106" s="4">
        <f>'pdf DetailxSch Pos'!S106*'pdf DetailxSch Pos'!S$124</f>
        <v>77625.750694703253</v>
      </c>
      <c r="T106" s="4">
        <f>'pdf DetailxSch Pos'!T106*'pdf DetailxSch Pos'!T$124</f>
        <v>60676.224767295193</v>
      </c>
      <c r="U106" s="4">
        <f>'pdf DetailxSch Pos'!U106*'pdf DetailxSch Pos'!U$124</f>
        <v>149148.95212478214</v>
      </c>
      <c r="V106" s="4">
        <f>'pdf DetailxSch Pos'!V106*'pdf DetailxSch Pos'!V$124</f>
        <v>110891.27068881014</v>
      </c>
      <c r="W106" s="4">
        <f>'pdf DetailxSch Pos'!W106*'pdf DetailxSch Pos'!W$124</f>
        <v>499010.71809964563</v>
      </c>
      <c r="X106" s="4">
        <f>'pdf DetailxSch Pos'!X106*'pdf DetailxSch Pos'!X$124</f>
        <v>0</v>
      </c>
      <c r="Y106" s="4">
        <f>'pdf DetailxSch Pos'!Y106*'pdf DetailxSch Pos'!Y$124</f>
        <v>221782.54137762028</v>
      </c>
      <c r="Z106" s="4">
        <f>'pdf DetailxSch Pos'!Z106*'pdf DetailxSch Pos'!Z$124</f>
        <v>221782.54137762028</v>
      </c>
      <c r="AA106" s="4">
        <f>'pdf DetailxSch Pos'!AA106*'pdf DetailxSch Pos'!AA$124</f>
        <v>221782.54137762028</v>
      </c>
      <c r="AB106" s="4">
        <f>'pdf DetailxSch Pos'!AB106*'pdf DetailxSch Pos'!AB$124</f>
        <v>200466.94616738829</v>
      </c>
      <c r="AC106" s="4">
        <f>'pdf DetailxSch Pos'!AC106*'pdf DetailxSch Pos'!AC$124</f>
        <v>100233.47308369415</v>
      </c>
      <c r="AD106" s="4">
        <f>'pdf DetailxSch Pos'!AD106*'pdf DetailxSch Pos'!AD$124</f>
        <v>1885151.6017097724</v>
      </c>
      <c r="AE106" s="4">
        <f>'pdf DetailxSch Pos'!AE106*'pdf DetailxSch Pos'!AE$124</f>
        <v>0</v>
      </c>
      <c r="AF106" s="4">
        <f>'pdf DetailxSch Pos'!AF106*'pdf DetailxSch Pos'!AF$124</f>
        <v>110891.27068881014</v>
      </c>
      <c r="AG106" s="4">
        <f>'pdf DetailxSch Pos'!AG106*'pdf DetailxSch Pos'!AG$124</f>
        <v>221782.54137762028</v>
      </c>
      <c r="AH106" s="4">
        <f>'pdf DetailxSch Pos'!AH106*'pdf DetailxSch Pos'!AH$124</f>
        <v>887130.16551048111</v>
      </c>
      <c r="AI106" s="4">
        <f>'pdf DetailxSch Pos'!AI106*'pdf DetailxSch Pos'!AI$124</f>
        <v>267289.26155651774</v>
      </c>
      <c r="AJ106" s="4">
        <f>'pdf DetailxSch Pos'!AJ106*'pdf DetailxSch Pos'!AJ$124</f>
        <v>0</v>
      </c>
      <c r="AK106" s="4">
        <f>'pdf DetailxSch Pos'!AK106*'pdf DetailxSch Pos'!AK$124</f>
        <v>114084.97559574516</v>
      </c>
      <c r="AL106" s="4">
        <f>'pdf DetailxSch Pos'!AL106*'pdf DetailxSch Pos'!AL$124</f>
        <v>887130.16551048111</v>
      </c>
      <c r="AM106" s="4">
        <f>'pdf DetailxSch Pos'!AM106*'pdf DetailxSch Pos'!AM$124</f>
        <v>0</v>
      </c>
      <c r="AN106" s="4">
        <f>'pdf DetailxSch Pos'!AN106*'pdf DetailxSch Pos'!AN$124</f>
        <v>0</v>
      </c>
      <c r="AO106" s="4">
        <f>'pdf DetailxSch Pos'!AO106*'pdf DetailxSch Pos'!AO$124</f>
        <v>110891.27068881014</v>
      </c>
      <c r="AP106" s="4">
        <f>'pdf DetailxSch Pos'!AP106*'pdf DetailxSch Pos'!AP$124</f>
        <v>0</v>
      </c>
      <c r="AQ106" s="4">
        <f>'pdf DetailxSch Pos'!AQ106*'pdf DetailxSch Pos'!AQ$124</f>
        <v>78760</v>
      </c>
      <c r="AR106" s="4">
        <f>'pdf DetailxSch Pos'!AR106*'pdf DetailxSch Pos'!AR$124</f>
        <v>78760</v>
      </c>
      <c r="AS106" s="4">
        <f>'pdf DetailxSch Pos'!AS106*'pdf DetailxSch Pos'!AS$124</f>
        <v>0</v>
      </c>
      <c r="AT106" s="4">
        <f>'pdf DetailxSch Pos'!AT106*'pdf DetailxSch Pos'!AT$125</f>
        <v>0</v>
      </c>
      <c r="AU106" s="4">
        <f>'pdf DetailxSch Pos'!AU106*'pdf DetailxSch Pos'!AU$125</f>
        <v>0</v>
      </c>
      <c r="AV106" s="4">
        <f>'pdf DetailxSch Pos'!AV106*'pdf DetailxSch Pos'!AV$125</f>
        <v>185964.53201970438</v>
      </c>
      <c r="AW106" s="4">
        <f>'pdf DetailxSch Pos'!AW106*'pdf DetailxSch Pos'!AW$125</f>
        <v>3004.9261083743831</v>
      </c>
      <c r="AX106" s="4">
        <f>'pdf DetailxSch Pos'!AX106*'pdf DetailxSch Pos'!AX$125</f>
        <v>0</v>
      </c>
      <c r="AY106" s="4">
        <f>'pdf DetailxSch Pos'!AY106*'pdf DetailxSch Pos'!AY$124</f>
        <v>0</v>
      </c>
      <c r="AZ106" s="4">
        <f>'pdf DetailxSch Pos'!AZ106*'pdf DetailxSch Pos'!AZ$124</f>
        <v>0</v>
      </c>
      <c r="BA106" s="4">
        <f>'pdf DetailxSch Pos'!BA106*'pdf DetailxSch Pos'!BA$124</f>
        <v>0</v>
      </c>
      <c r="BB106" s="4">
        <f>'pdf DetailxSch Pos'!BB106*'pdf DetailxSch Pos'!BB$124</f>
        <v>0</v>
      </c>
      <c r="BC106" s="4">
        <f>'pdf DetailxSch Pos'!BC106*'pdf DetailxSch Pos'!BC$124</f>
        <v>0</v>
      </c>
      <c r="BD106" s="4">
        <f>'pdf DetailxSch Pos'!BD106*'pdf DetailxSch Pos'!BD$124</f>
        <v>0</v>
      </c>
      <c r="BE106" s="4">
        <f>'pdf DetailxSch Pos'!BE106*'pdf DetailxSch Pos'!BE$124</f>
        <v>0</v>
      </c>
      <c r="BF106" s="4">
        <f>'pdf DetailxSch Pos'!BF106*'pdf DetailxSch Pos'!BF$125</f>
        <v>0</v>
      </c>
      <c r="BG106" s="4">
        <f>'pdf DetailxSch Pos'!BG106*'pdf DetailxSch Pos'!BG$125</f>
        <v>0</v>
      </c>
      <c r="BH106" s="4">
        <f>'pdf DetailxSch Pos'!BH106*'pdf DetailxSch Pos'!BH$125</f>
        <v>0</v>
      </c>
      <c r="BI106" s="4">
        <f>'pdf DetailxSch Pos'!BI106*'pdf DetailxSch Pos'!BI$125</f>
        <v>0</v>
      </c>
      <c r="BJ106" s="4">
        <f>'pdf DetailxSch Pos'!BJ106*'pdf DetailxSch Pos'!BJ$124</f>
        <v>0</v>
      </c>
      <c r="BK106" s="4">
        <f>'pdf DetailxSch Pos'!BK106*'pdf DetailxSch Pos'!BK$124</f>
        <v>0</v>
      </c>
      <c r="BL106" s="4">
        <f>'pdf DetailxSch Pos'!BL106*'pdf DetailxSch Pos'!BL$124</f>
        <v>0</v>
      </c>
      <c r="BM106" s="4">
        <f>'pdf DetailxSch Pos'!BM106*'pdf DetailxSch Pos'!BM$124</f>
        <v>0</v>
      </c>
      <c r="BN106" s="4">
        <f>'pdf DetailxSch Pos'!BN106*'pdf DetailxSch Pos'!BN$124</f>
        <v>0</v>
      </c>
      <c r="BO106" s="4">
        <f>'pdf DetailxSch Pos'!BO106*'pdf DetailxSch Pos'!BO$124</f>
        <v>0</v>
      </c>
      <c r="BP106" s="4">
        <f>'pdf DetailxSch Pos'!BP106*'pdf DetailxSch Pos'!BP$124</f>
        <v>0</v>
      </c>
      <c r="BQ106" s="4">
        <f>'pdf DetailxSch Pos'!BQ106*'pdf DetailxSch Pos'!BQ$124</f>
        <v>0</v>
      </c>
      <c r="BR106" s="4">
        <f>'pdf DetailxSch Pos'!BR106*'pdf DetailxSch Pos'!BR$125</f>
        <v>0</v>
      </c>
      <c r="BS106" s="4">
        <f>'pdf DetailxSch Pos'!BS106*'pdf DetailxSch Pos'!BS$125</f>
        <v>0</v>
      </c>
      <c r="BT106" s="4">
        <f>'pdf DetailxSch Pos'!BT106*'pdf DetailxSch Pos'!BT$125</f>
        <v>110191.13300492607</v>
      </c>
      <c r="BU106" s="4">
        <f>'pdf DetailxSch Pos'!BU106*'pdf DetailxSch Pos'!BU$125</f>
        <v>0</v>
      </c>
      <c r="BV106" s="4">
        <f>'pdf DetailxSch Pos'!BV106*'pdf DetailxSch Pos'!BV$124</f>
        <v>0</v>
      </c>
      <c r="BW106" s="4">
        <f>'pdf DetailxSch Pos'!BW106*'pdf DetailxSch Pos'!BW$125</f>
        <v>0</v>
      </c>
      <c r="BX106" s="4">
        <f>'pdf DetailxSch Pos'!BX106*'pdf DetailxSch Pos'!BX$125</f>
        <v>3349.7536945812799</v>
      </c>
      <c r="BY106" s="4">
        <f>'pdf DetailxSch Pos'!BY106*'pdf DetailxSch Pos'!BY$125</f>
        <v>2396.0591133004918</v>
      </c>
      <c r="BZ106" s="4">
        <f>'pdf DetailxSch Pos'!BZ106*'pdf DetailxSch Pos'!BZ$125</f>
        <v>2083.7438423645312</v>
      </c>
      <c r="CA106" s="4">
        <f>'pdf DetailxSch Pos'!CA106*'pdf DetailxSch Pos'!CA$125</f>
        <v>2083.7438423645312</v>
      </c>
      <c r="CB106" s="4">
        <f>'pdf DetailxSch Pos'!CB106*'pdf DetailxSch Pos'!CB$125</f>
        <v>2396.0591133004918</v>
      </c>
      <c r="CC106" s="4">
        <f>'pdf DetailxSch Pos'!CC106*'pdf DetailxSch Pos'!CC$125</f>
        <v>8334.975369458125</v>
      </c>
      <c r="CD106" s="4">
        <f>'pdf DetailxSch Pos'!CD106*'pdf DetailxSch Pos'!CD$124</f>
        <v>0</v>
      </c>
      <c r="CE106" s="4">
        <f>'pdf DetailxSch Pos'!CE106*'pdf DetailxSch Pos'!CE$124</f>
        <v>0</v>
      </c>
      <c r="CF106" s="4">
        <f>'pdf DetailxSch Pos'!CF106*'pdf DetailxSch Pos'!CF$125</f>
        <v>0</v>
      </c>
      <c r="CG106" s="4">
        <f>'pdf DetailxSch Pos'!CG106*'pdf DetailxSch Pos'!CG$125</f>
        <v>0</v>
      </c>
      <c r="CH106" s="4">
        <f>'pdf DetailxSch Pos'!CH106*'pdf DetailxSch Pos'!CH$124</f>
        <v>0</v>
      </c>
      <c r="CI106" s="4">
        <f>'pdf DetailxSch Pos'!CI106*'pdf DetailxSch Pos'!CI$124</f>
        <v>0</v>
      </c>
      <c r="CJ106" s="4">
        <f>'pdf DetailxSch Pos'!CJ106*'pdf DetailxSch Pos'!CJ$125</f>
        <v>0</v>
      </c>
      <c r="CK106" s="4">
        <f>'pdf DetailxSch Pos'!CK106*'pdf DetailxSch Pos'!CK$125</f>
        <v>0</v>
      </c>
      <c r="CL106" s="4">
        <f>'pdf DetailxSch Pos'!CL106*'pdf DetailxSch Pos'!CL$125</f>
        <v>41674.87684729063</v>
      </c>
      <c r="CM106" s="4">
        <f>'pdf DetailxSch Pos'!CM106*'pdf DetailxSch Pos'!CM$125</f>
        <v>114185.22167487681</v>
      </c>
      <c r="CN106" s="4">
        <f>'pdf DetailxSch Pos'!CN106*'pdf DetailxSch Pos'!CN$125</f>
        <v>7930.0492610837409</v>
      </c>
      <c r="CO106" s="4">
        <f>'pdf DetailxSch Pos'!CO106*'pdf DetailxSch Pos'!CO$125</f>
        <v>0</v>
      </c>
      <c r="CP106" s="4">
        <f>'pdf DetailxSch Pos'!CP106*'pdf DetailxSch Pos'!CP$125</f>
        <v>0</v>
      </c>
      <c r="CQ106" s="4">
        <f>'pdf DetailxSch Pos'!CQ106*'pdf DetailxSch Pos'!CQ$125</f>
        <v>0</v>
      </c>
      <c r="CR106" s="4">
        <f>'pdf DetailxSch Pos'!CR106*'pdf DetailxSch Pos'!CR$125</f>
        <v>0</v>
      </c>
      <c r="CS106" s="4">
        <f>'pdf DetailxSch Pos'!CS106*'pdf DetailxSch Pos'!CS$124</f>
        <v>0</v>
      </c>
      <c r="CT106" s="4">
        <f>'pdf DetailxSch Pos'!CT106*'pdf DetailxSch Pos'!CT$125</f>
        <v>38103.448275862058</v>
      </c>
      <c r="CU106" s="4">
        <f>'pdf DetailxSch Pos'!CU106*'pdf DetailxSch Pos'!CU$125</f>
        <v>0</v>
      </c>
      <c r="CV106" s="4">
        <f>'pdf DetailxSch Pos'!CV106*'pdf DetailxSch Pos'!CV$125</f>
        <v>607808.86699507374</v>
      </c>
      <c r="CW106" s="4">
        <f>'pdf DetailxSch Pos'!CW106*'pdf DetailxSch Pos'!CW$125</f>
        <v>0</v>
      </c>
      <c r="CY106" s="4">
        <f>'pdf DetailxSch Pos'!CY106*'pdf DetailxSch Pos'!CY$125</f>
        <v>0</v>
      </c>
      <c r="CZ106" s="4">
        <f>'pdf DetailxSch Pos'!CZ106*'pdf DetailxSch Pos'!CZ$125</f>
        <v>0</v>
      </c>
      <c r="DA106" s="4">
        <f>'pdf DetailxSch Pos'!DA106*'pdf DetailxSch Pos'!DA$125</f>
        <v>0</v>
      </c>
      <c r="DB106" s="4">
        <f>'pdf DetailxSch Pos'!DB106*'pdf DetailxSch Pos'!DB$125</f>
        <v>0</v>
      </c>
      <c r="DC106" s="4">
        <f>'pdf DetailxSch Pos'!DC106*'pdf DetailxSch Pos'!DC$125</f>
        <v>0</v>
      </c>
      <c r="DD106" s="4">
        <f>'pdf DetailxSch $$'!DE106</f>
        <v>11</v>
      </c>
      <c r="DE106" s="4">
        <f t="shared" si="4"/>
        <v>8303614.0160385417</v>
      </c>
      <c r="DF106" s="4">
        <f t="shared" si="5"/>
        <v>8303625.0160385417</v>
      </c>
      <c r="DG106" s="4">
        <f>'pdf DetailxSch $$'!DG106</f>
        <v>8494689</v>
      </c>
      <c r="DH106" s="4">
        <f t="shared" si="6"/>
        <v>191063.98396145832</v>
      </c>
      <c r="DI106" s="44">
        <f t="shared" si="7"/>
        <v>-2.300970763882234E-2</v>
      </c>
    </row>
    <row r="107" spans="1:113" x14ac:dyDescent="0.2">
      <c r="A107" s="7">
        <v>325</v>
      </c>
      <c r="B107" t="s">
        <v>122</v>
      </c>
      <c r="C107" t="s">
        <v>351</v>
      </c>
      <c r="D107">
        <v>7</v>
      </c>
      <c r="E107" s="10">
        <v>318</v>
      </c>
      <c r="F107" s="9">
        <v>0.82099999999999995</v>
      </c>
      <c r="G107">
        <v>261</v>
      </c>
      <c r="H107" s="4">
        <f>'pdf DetailxSch Pos'!H107*'pdf DetailxSch Pos'!H$124</f>
        <v>191050.75104188372</v>
      </c>
      <c r="I107" s="4">
        <f>'pdf DetailxSch Pos'!I107*'pdf DetailxSch Pos'!I$124</f>
        <v>110891.27068881014</v>
      </c>
      <c r="J107" s="4">
        <f>'pdf DetailxSch Pos'!J107*'pdf DetailxSch Pos'!J$124</f>
        <v>122331.79937332397</v>
      </c>
      <c r="K107" s="4">
        <f>'pdf DetailxSch Pos'!K107*'pdf DetailxSch Pos'!K$124</f>
        <v>0</v>
      </c>
      <c r="L107" s="4">
        <f>'pdf DetailxSch Pos'!L107*'pdf DetailxSch Pos'!L$124</f>
        <v>0</v>
      </c>
      <c r="M107" s="4">
        <f>'pdf DetailxSch Pos'!M107*'pdf DetailxSch Pos'!M$124</f>
        <v>89505.059196611037</v>
      </c>
      <c r="N107" s="4">
        <f>'pdf DetailxSch Pos'!N107*'pdf DetailxSch Pos'!N$124</f>
        <v>59866.796146808359</v>
      </c>
      <c r="O107" s="4">
        <f>'pdf DetailxSch Pos'!O107*'pdf DetailxSch Pos'!O$124</f>
        <v>0</v>
      </c>
      <c r="P107" s="4">
        <f>'pdf DetailxSch Pos'!P107*'pdf DetailxSch Pos'!P$124</f>
        <v>0</v>
      </c>
      <c r="Q107" s="4">
        <f>'pdf DetailxSch Pos'!Q107*'pdf DetailxSch Pos'!Q$124</f>
        <v>0</v>
      </c>
      <c r="R107" s="4">
        <f>'pdf DetailxSch Pos'!R107*'pdf DetailxSch Pos'!R$124</f>
        <v>0</v>
      </c>
      <c r="S107" s="4">
        <f>'pdf DetailxSch Pos'!S107*'pdf DetailxSch Pos'!S$124</f>
        <v>77625.750694703253</v>
      </c>
      <c r="T107" s="4">
        <f>'pdf DetailxSch Pos'!T107*'pdf DetailxSch Pos'!T$124</f>
        <v>60676.224767295193</v>
      </c>
      <c r="U107" s="4">
        <f>'pdf DetailxSch Pos'!U107*'pdf DetailxSch Pos'!U$124</f>
        <v>99432.634749854755</v>
      </c>
      <c r="V107" s="4">
        <f>'pdf DetailxSch Pos'!V107*'pdf DetailxSch Pos'!V$124</f>
        <v>110891.27068881014</v>
      </c>
      <c r="W107" s="4">
        <f>'pdf DetailxSch Pos'!W107*'pdf DetailxSch Pos'!W$124</f>
        <v>332673.8120664304</v>
      </c>
      <c r="X107" s="4">
        <f>'pdf DetailxSch Pos'!X107*'pdf DetailxSch Pos'!X$124</f>
        <v>0</v>
      </c>
      <c r="Y107" s="4">
        <f>'pdf DetailxSch Pos'!Y107*'pdf DetailxSch Pos'!Y$124</f>
        <v>221782.54137762028</v>
      </c>
      <c r="Z107" s="4">
        <f>'pdf DetailxSch Pos'!Z107*'pdf DetailxSch Pos'!Z$124</f>
        <v>221782.54137762028</v>
      </c>
      <c r="AA107" s="4">
        <f>'pdf DetailxSch Pos'!AA107*'pdf DetailxSch Pos'!AA$124</f>
        <v>110891.27068881014</v>
      </c>
      <c r="AB107" s="4">
        <f>'pdf DetailxSch Pos'!AB107*'pdf DetailxSch Pos'!AB$124</f>
        <v>167055.78847282359</v>
      </c>
      <c r="AC107" s="4">
        <f>'pdf DetailxSch Pos'!AC107*'pdf DetailxSch Pos'!AC$124</f>
        <v>100233.47308369415</v>
      </c>
      <c r="AD107" s="4">
        <f>'pdf DetailxSch Pos'!AD107*'pdf DetailxSch Pos'!AD$124</f>
        <v>1441586.5189545318</v>
      </c>
      <c r="AE107" s="4">
        <f>'pdf DetailxSch Pos'!AE107*'pdf DetailxSch Pos'!AE$124</f>
        <v>0</v>
      </c>
      <c r="AF107" s="4">
        <f>'pdf DetailxSch Pos'!AF107*'pdf DetailxSch Pos'!AF$124</f>
        <v>110891.27068881014</v>
      </c>
      <c r="AG107" s="4">
        <f>'pdf DetailxSch Pos'!AG107*'pdf DetailxSch Pos'!AG$124</f>
        <v>110891.27068881014</v>
      </c>
      <c r="AH107" s="4">
        <f>'pdf DetailxSch Pos'!AH107*'pdf DetailxSch Pos'!AH$124</f>
        <v>776238.89482167095</v>
      </c>
      <c r="AI107" s="4">
        <f>'pdf DetailxSch Pos'!AI107*'pdf DetailxSch Pos'!AI$124</f>
        <v>167055.78847282359</v>
      </c>
      <c r="AJ107" s="4">
        <f>'pdf DetailxSch Pos'!AJ107*'pdf DetailxSch Pos'!AJ$124</f>
        <v>0</v>
      </c>
      <c r="AK107" s="4">
        <f>'pdf DetailxSch Pos'!AK107*'pdf DetailxSch Pos'!AK$124</f>
        <v>0</v>
      </c>
      <c r="AL107" s="4">
        <f>'pdf DetailxSch Pos'!AL107*'pdf DetailxSch Pos'!AL$124</f>
        <v>0</v>
      </c>
      <c r="AM107" s="4">
        <f>'pdf DetailxSch Pos'!AM107*'pdf DetailxSch Pos'!AM$124</f>
        <v>25504.992258426333</v>
      </c>
      <c r="AN107" s="4">
        <f>'pdf DetailxSch Pos'!AN107*'pdf DetailxSch Pos'!AN$124</f>
        <v>0</v>
      </c>
      <c r="AO107" s="4">
        <f>'pdf DetailxSch Pos'!AO107*'pdf DetailxSch Pos'!AO$124</f>
        <v>0</v>
      </c>
      <c r="AP107" s="4">
        <f>'pdf DetailxSch Pos'!AP107*'pdf DetailxSch Pos'!AP$124</f>
        <v>0</v>
      </c>
      <c r="AQ107" s="4">
        <f>'pdf DetailxSch Pos'!AQ107*'pdf DetailxSch Pos'!AQ$124</f>
        <v>35800</v>
      </c>
      <c r="AR107" s="4">
        <f>'pdf DetailxSch Pos'!AR107*'pdf DetailxSch Pos'!AR$124</f>
        <v>35800</v>
      </c>
      <c r="AS107" s="4">
        <f>'pdf DetailxSch Pos'!AS107*'pdf DetailxSch Pos'!AS$124</f>
        <v>10740</v>
      </c>
      <c r="AT107" s="4">
        <f>'pdf DetailxSch Pos'!AT107*'pdf DetailxSch Pos'!AT$125</f>
        <v>0</v>
      </c>
      <c r="AU107" s="4">
        <f>'pdf DetailxSch Pos'!AU107*'pdf DetailxSch Pos'!AU$125</f>
        <v>0</v>
      </c>
      <c r="AV107" s="4">
        <f>'pdf DetailxSch Pos'!AV107*'pdf DetailxSch Pos'!AV$125</f>
        <v>139800.98522167484</v>
      </c>
      <c r="AW107" s="4">
        <f>'pdf DetailxSch Pos'!AW107*'pdf DetailxSch Pos'!AW$125</f>
        <v>2259.1133004926101</v>
      </c>
      <c r="AX107" s="4">
        <f>'pdf DetailxSch Pos'!AX107*'pdf DetailxSch Pos'!AX$125</f>
        <v>0</v>
      </c>
      <c r="AY107" s="4">
        <f>'pdf DetailxSch Pos'!AY107*'pdf DetailxSch Pos'!AY$124</f>
        <v>0</v>
      </c>
      <c r="AZ107" s="4">
        <f>'pdf DetailxSch Pos'!AZ107*'pdf DetailxSch Pos'!AZ$124</f>
        <v>0</v>
      </c>
      <c r="BA107" s="4">
        <f>'pdf DetailxSch Pos'!BA107*'pdf DetailxSch Pos'!BA$124</f>
        <v>0</v>
      </c>
      <c r="BB107" s="4">
        <f>'pdf DetailxSch Pos'!BB107*'pdf DetailxSch Pos'!BB$124</f>
        <v>0</v>
      </c>
      <c r="BC107" s="4">
        <f>'pdf DetailxSch Pos'!BC107*'pdf DetailxSch Pos'!BC$124</f>
        <v>110891.27068881014</v>
      </c>
      <c r="BD107" s="4">
        <f>'pdf DetailxSch Pos'!BD107*'pdf DetailxSch Pos'!BD$124</f>
        <v>0</v>
      </c>
      <c r="BE107" s="4">
        <f>'pdf DetailxSch Pos'!BE107*'pdf DetailxSch Pos'!BE$124</f>
        <v>0</v>
      </c>
      <c r="BF107" s="4">
        <f>'pdf DetailxSch Pos'!BF107*'pdf DetailxSch Pos'!BF$125</f>
        <v>0</v>
      </c>
      <c r="BG107" s="4">
        <f>'pdf DetailxSch Pos'!BG107*'pdf DetailxSch Pos'!BG$125</f>
        <v>0</v>
      </c>
      <c r="BH107" s="4">
        <f>'pdf DetailxSch Pos'!BH107*'pdf DetailxSch Pos'!BH$125</f>
        <v>0</v>
      </c>
      <c r="BI107" s="4">
        <f>'pdf DetailxSch Pos'!BI107*'pdf DetailxSch Pos'!BI$125</f>
        <v>0</v>
      </c>
      <c r="BJ107" s="4">
        <f>'pdf DetailxSch Pos'!BJ107*'pdf DetailxSch Pos'!BJ$124</f>
        <v>0</v>
      </c>
      <c r="BK107" s="4">
        <f>'pdf DetailxSch Pos'!BK107*'pdf DetailxSch Pos'!BK$124</f>
        <v>0</v>
      </c>
      <c r="BL107" s="4">
        <f>'pdf DetailxSch Pos'!BL107*'pdf DetailxSch Pos'!BL$124</f>
        <v>0</v>
      </c>
      <c r="BM107" s="4">
        <f>'pdf DetailxSch Pos'!BM107*'pdf DetailxSch Pos'!BM$124</f>
        <v>0</v>
      </c>
      <c r="BN107" s="4">
        <f>'pdf DetailxSch Pos'!BN107*'pdf DetailxSch Pos'!BN$124</f>
        <v>0</v>
      </c>
      <c r="BO107" s="4">
        <f>'pdf DetailxSch Pos'!BO107*'pdf DetailxSch Pos'!BO$124</f>
        <v>0</v>
      </c>
      <c r="BP107" s="4">
        <f>'pdf DetailxSch Pos'!BP107*'pdf DetailxSch Pos'!BP$124</f>
        <v>0</v>
      </c>
      <c r="BQ107" s="4">
        <f>'pdf DetailxSch Pos'!BQ107*'pdf DetailxSch Pos'!BQ$124</f>
        <v>0</v>
      </c>
      <c r="BR107" s="4">
        <f>'pdf DetailxSch Pos'!BR107*'pdf DetailxSch Pos'!BR$125</f>
        <v>0</v>
      </c>
      <c r="BS107" s="4">
        <f>'pdf DetailxSch Pos'!BS107*'pdf DetailxSch Pos'!BS$125</f>
        <v>0</v>
      </c>
      <c r="BT107" s="4">
        <f>'pdf DetailxSch Pos'!BT107*'pdf DetailxSch Pos'!BT$125</f>
        <v>55095.566502463036</v>
      </c>
      <c r="BU107" s="4">
        <f>'pdf DetailxSch Pos'!BU107*'pdf DetailxSch Pos'!BU$125</f>
        <v>0</v>
      </c>
      <c r="BV107" s="4">
        <f>'pdf DetailxSch Pos'!BV107*'pdf DetailxSch Pos'!BV$124</f>
        <v>0</v>
      </c>
      <c r="BW107" s="4">
        <f>'pdf DetailxSch Pos'!BW107*'pdf DetailxSch Pos'!BW$125</f>
        <v>0</v>
      </c>
      <c r="BX107" s="4">
        <f>'pdf DetailxSch Pos'!BX107*'pdf DetailxSch Pos'!BX$125</f>
        <v>10320.197044334973</v>
      </c>
      <c r="BY107" s="4">
        <f>'pdf DetailxSch Pos'!BY107*'pdf DetailxSch Pos'!BY$125</f>
        <v>1801.9704433497532</v>
      </c>
      <c r="BZ107" s="4">
        <f>'pdf DetailxSch Pos'!BZ107*'pdf DetailxSch Pos'!BZ$125</f>
        <v>1566.5024630541866</v>
      </c>
      <c r="CA107" s="4">
        <f>'pdf DetailxSch Pos'!CA107*'pdf DetailxSch Pos'!CA$125</f>
        <v>1566.5024630541866</v>
      </c>
      <c r="CB107" s="4">
        <f>'pdf DetailxSch Pos'!CB107*'pdf DetailxSch Pos'!CB$125</f>
        <v>1801.9704433497532</v>
      </c>
      <c r="CC107" s="4">
        <f>'pdf DetailxSch Pos'!CC107*'pdf DetailxSch Pos'!CC$125</f>
        <v>6266.0098522167464</v>
      </c>
      <c r="CD107" s="4">
        <f>'pdf DetailxSch Pos'!CD107*'pdf DetailxSch Pos'!CD$124</f>
        <v>0</v>
      </c>
      <c r="CE107" s="4">
        <f>'pdf DetailxSch Pos'!CE107*'pdf DetailxSch Pos'!CE$124</f>
        <v>0</v>
      </c>
      <c r="CF107" s="4">
        <f>'pdf DetailxSch Pos'!CF107*'pdf DetailxSch Pos'!CF$125</f>
        <v>0</v>
      </c>
      <c r="CG107" s="4">
        <f>'pdf DetailxSch Pos'!CG107*'pdf DetailxSch Pos'!CG$125</f>
        <v>0</v>
      </c>
      <c r="CH107" s="4">
        <f>'pdf DetailxSch Pos'!CH107*'pdf DetailxSch Pos'!CH$124</f>
        <v>0</v>
      </c>
      <c r="CI107" s="4">
        <f>'pdf DetailxSch Pos'!CI107*'pdf DetailxSch Pos'!CI$124</f>
        <v>0</v>
      </c>
      <c r="CJ107" s="4">
        <f>'pdf DetailxSch Pos'!CJ107*'pdf DetailxSch Pos'!CJ$125</f>
        <v>0</v>
      </c>
      <c r="CK107" s="4">
        <f>'pdf DetailxSch Pos'!CK107*'pdf DetailxSch Pos'!CK$125</f>
        <v>0</v>
      </c>
      <c r="CL107" s="4">
        <f>'pdf DetailxSch Pos'!CL107*'pdf DetailxSch Pos'!CL$125</f>
        <v>31330.049261083735</v>
      </c>
      <c r="CM107" s="4">
        <f>'pdf DetailxSch Pos'!CM107*'pdf DetailxSch Pos'!CM$125</f>
        <v>76676.847290640377</v>
      </c>
      <c r="CN107" s="4">
        <f>'pdf DetailxSch Pos'!CN107*'pdf DetailxSch Pos'!CN$125</f>
        <v>5314.2857142857129</v>
      </c>
      <c r="CO107" s="4">
        <f>'pdf DetailxSch Pos'!CO107*'pdf DetailxSch Pos'!CO$125</f>
        <v>0</v>
      </c>
      <c r="CP107" s="4">
        <f>'pdf DetailxSch Pos'!CP107*'pdf DetailxSch Pos'!CP$125</f>
        <v>0</v>
      </c>
      <c r="CQ107" s="4">
        <f>'pdf DetailxSch Pos'!CQ107*'pdf DetailxSch Pos'!CQ$125</f>
        <v>13654.187192118223</v>
      </c>
      <c r="CR107" s="4">
        <f>'pdf DetailxSch Pos'!CR107*'pdf DetailxSch Pos'!CR$125</f>
        <v>0</v>
      </c>
      <c r="CS107" s="4">
        <f>'pdf DetailxSch Pos'!CS107*'pdf DetailxSch Pos'!CS$124</f>
        <v>0</v>
      </c>
      <c r="CT107" s="4">
        <f>'pdf DetailxSch Pos'!CT107*'pdf DetailxSch Pos'!CT$125</f>
        <v>27857.142857142848</v>
      </c>
      <c r="CU107" s="4">
        <f>'pdf DetailxSch Pos'!CU107*'pdf DetailxSch Pos'!CU$125</f>
        <v>0</v>
      </c>
      <c r="CV107" s="4">
        <f>'pdf DetailxSch Pos'!CV107*'pdf DetailxSch Pos'!CV$125</f>
        <v>0</v>
      </c>
      <c r="CW107" s="4">
        <f>'pdf DetailxSch Pos'!CW107*'pdf DetailxSch Pos'!CW$125</f>
        <v>0</v>
      </c>
      <c r="CY107" s="4">
        <f>'pdf DetailxSch Pos'!CY107*'pdf DetailxSch Pos'!CY$125</f>
        <v>0</v>
      </c>
      <c r="CZ107" s="4">
        <f>'pdf DetailxSch Pos'!CZ107*'pdf DetailxSch Pos'!CZ$125</f>
        <v>0</v>
      </c>
      <c r="DA107" s="4">
        <f>'pdf DetailxSch Pos'!DA107*'pdf DetailxSch Pos'!DA$125</f>
        <v>0</v>
      </c>
      <c r="DB107" s="4">
        <f>'pdf DetailxSch Pos'!DB107*'pdf DetailxSch Pos'!DB$125</f>
        <v>0</v>
      </c>
      <c r="DC107" s="4">
        <f>'pdf DetailxSch Pos'!DC107*'pdf DetailxSch Pos'!DC$125</f>
        <v>0</v>
      </c>
      <c r="DD107" s="4">
        <f>'pdf DetailxSch $$'!DE107</f>
        <v>-298</v>
      </c>
      <c r="DE107" s="4">
        <f t="shared" si="4"/>
        <v>5277402.3210382424</v>
      </c>
      <c r="DF107" s="4">
        <f t="shared" si="5"/>
        <v>5277104.3210382424</v>
      </c>
      <c r="DG107" s="4">
        <f>'pdf DetailxSch $$'!DG107</f>
        <v>5405677</v>
      </c>
      <c r="DH107" s="4">
        <f t="shared" si="6"/>
        <v>128572.67896175757</v>
      </c>
      <c r="DI107" s="44">
        <f t="shared" si="7"/>
        <v>-2.4364248106518684E-2</v>
      </c>
    </row>
    <row r="108" spans="1:113" x14ac:dyDescent="0.2">
      <c r="A108" s="7">
        <v>326</v>
      </c>
      <c r="B108" t="s">
        <v>123</v>
      </c>
      <c r="C108" t="s">
        <v>351</v>
      </c>
      <c r="D108">
        <v>2</v>
      </c>
      <c r="E108" s="10">
        <v>300</v>
      </c>
      <c r="F108" s="9">
        <v>0.437</v>
      </c>
      <c r="G108">
        <v>131</v>
      </c>
      <c r="H108" s="4">
        <f>'pdf DetailxSch Pos'!H108*'pdf DetailxSch Pos'!H$124</f>
        <v>191050.75104188372</v>
      </c>
      <c r="I108" s="4">
        <f>'pdf DetailxSch Pos'!I108*'pdf DetailxSch Pos'!I$124</f>
        <v>110891.27068881014</v>
      </c>
      <c r="J108" s="4">
        <f>'pdf DetailxSch Pos'!J108*'pdf DetailxSch Pos'!J$124</f>
        <v>122331.79937332397</v>
      </c>
      <c r="K108" s="4">
        <f>'pdf DetailxSch Pos'!K108*'pdf DetailxSch Pos'!K$124</f>
        <v>0</v>
      </c>
      <c r="L108" s="4">
        <f>'pdf DetailxSch Pos'!L108*'pdf DetailxSch Pos'!L$124</f>
        <v>0</v>
      </c>
      <c r="M108" s="4">
        <f>'pdf DetailxSch Pos'!M108*'pdf DetailxSch Pos'!M$124</f>
        <v>89505.059196611037</v>
      </c>
      <c r="N108" s="4">
        <f>'pdf DetailxSch Pos'!N108*'pdf DetailxSch Pos'!N$124</f>
        <v>59866.796146808359</v>
      </c>
      <c r="O108" s="4">
        <f>'pdf DetailxSch Pos'!O108*'pdf DetailxSch Pos'!O$124</f>
        <v>0</v>
      </c>
      <c r="P108" s="4">
        <f>'pdf DetailxSch Pos'!P108*'pdf DetailxSch Pos'!P$124</f>
        <v>0</v>
      </c>
      <c r="Q108" s="4">
        <f>'pdf DetailxSch Pos'!Q108*'pdf DetailxSch Pos'!Q$124</f>
        <v>0</v>
      </c>
      <c r="R108" s="4">
        <f>'pdf DetailxSch Pos'!R108*'pdf DetailxSch Pos'!R$124</f>
        <v>0</v>
      </c>
      <c r="S108" s="4">
        <f>'pdf DetailxSch Pos'!S108*'pdf DetailxSch Pos'!S$124</f>
        <v>77625.750694703253</v>
      </c>
      <c r="T108" s="4">
        <f>'pdf DetailxSch Pos'!T108*'pdf DetailxSch Pos'!T$124</f>
        <v>60676.224767295193</v>
      </c>
      <c r="U108" s="4">
        <f>'pdf DetailxSch Pos'!U108*'pdf DetailxSch Pos'!U$124</f>
        <v>99432.634749854755</v>
      </c>
      <c r="V108" s="4">
        <f>'pdf DetailxSch Pos'!V108*'pdf DetailxSch Pos'!V$124</f>
        <v>110891.27068881014</v>
      </c>
      <c r="W108" s="4">
        <f>'pdf DetailxSch Pos'!W108*'pdf DetailxSch Pos'!W$124</f>
        <v>332673.8120664304</v>
      </c>
      <c r="X108" s="4">
        <f>'pdf DetailxSch Pos'!X108*'pdf DetailxSch Pos'!X$124</f>
        <v>0</v>
      </c>
      <c r="Y108" s="4">
        <f>'pdf DetailxSch Pos'!Y108*'pdf DetailxSch Pos'!Y$124</f>
        <v>0</v>
      </c>
      <c r="Z108" s="4">
        <f>'pdf DetailxSch Pos'!Z108*'pdf DetailxSch Pos'!Z$124</f>
        <v>554456.35344405065</v>
      </c>
      <c r="AA108" s="4">
        <f>'pdf DetailxSch Pos'!AA108*'pdf DetailxSch Pos'!AA$124</f>
        <v>0</v>
      </c>
      <c r="AB108" s="4">
        <f>'pdf DetailxSch Pos'!AB108*'pdf DetailxSch Pos'!AB$124</f>
        <v>167055.78847282359</v>
      </c>
      <c r="AC108" s="4">
        <f>'pdf DetailxSch Pos'!AC108*'pdf DetailxSch Pos'!AC$124</f>
        <v>66822.315389129435</v>
      </c>
      <c r="AD108" s="4">
        <f>'pdf DetailxSch Pos'!AD108*'pdf DetailxSch Pos'!AD$124</f>
        <v>1219803.9775769114</v>
      </c>
      <c r="AE108" s="4">
        <f>'pdf DetailxSch Pos'!AE108*'pdf DetailxSch Pos'!AE$124</f>
        <v>0</v>
      </c>
      <c r="AF108" s="4">
        <f>'pdf DetailxSch Pos'!AF108*'pdf DetailxSch Pos'!AF$124</f>
        <v>110891.27068881014</v>
      </c>
      <c r="AG108" s="4">
        <f>'pdf DetailxSch Pos'!AG108*'pdf DetailxSch Pos'!AG$124</f>
        <v>110891.27068881014</v>
      </c>
      <c r="AH108" s="4">
        <f>'pdf DetailxSch Pos'!AH108*'pdf DetailxSch Pos'!AH$124</f>
        <v>332673.8120664304</v>
      </c>
      <c r="AI108" s="4">
        <f>'pdf DetailxSch Pos'!AI108*'pdf DetailxSch Pos'!AI$124</f>
        <v>0</v>
      </c>
      <c r="AJ108" s="4">
        <f>'pdf DetailxSch Pos'!AJ108*'pdf DetailxSch Pos'!AJ$124</f>
        <v>0</v>
      </c>
      <c r="AK108" s="4">
        <f>'pdf DetailxSch Pos'!AK108*'pdf DetailxSch Pos'!AK$124</f>
        <v>0</v>
      </c>
      <c r="AL108" s="4">
        <f>'pdf DetailxSch Pos'!AL108*'pdf DetailxSch Pos'!AL$124</f>
        <v>665347.6241328608</v>
      </c>
      <c r="AM108" s="4">
        <f>'pdf DetailxSch Pos'!AM108*'pdf DetailxSch Pos'!AM$124</f>
        <v>0</v>
      </c>
      <c r="AN108" s="4">
        <f>'pdf DetailxSch Pos'!AN108*'pdf DetailxSch Pos'!AN$124</f>
        <v>0</v>
      </c>
      <c r="AO108" s="4">
        <f>'pdf DetailxSch Pos'!AO108*'pdf DetailxSch Pos'!AO$124</f>
        <v>110891.27068881014</v>
      </c>
      <c r="AP108" s="4">
        <f>'pdf DetailxSch Pos'!AP108*'pdf DetailxSch Pos'!AP$124</f>
        <v>0</v>
      </c>
      <c r="AQ108" s="4">
        <f>'pdf DetailxSch Pos'!AQ108*'pdf DetailxSch Pos'!AQ$124</f>
        <v>57280</v>
      </c>
      <c r="AR108" s="4">
        <f>'pdf DetailxSch Pos'!AR108*'pdf DetailxSch Pos'!AR$124</f>
        <v>57280</v>
      </c>
      <c r="AS108" s="4">
        <f>'pdf DetailxSch Pos'!AS108*'pdf DetailxSch Pos'!AS$124</f>
        <v>10740</v>
      </c>
      <c r="AT108" s="4">
        <f>'pdf DetailxSch Pos'!AT108*'pdf DetailxSch Pos'!AT$125</f>
        <v>0</v>
      </c>
      <c r="AU108" s="4">
        <f>'pdf DetailxSch Pos'!AU108*'pdf DetailxSch Pos'!AU$125</f>
        <v>0</v>
      </c>
      <c r="AV108" s="4">
        <f>'pdf DetailxSch Pos'!AV108*'pdf DetailxSch Pos'!AV$125</f>
        <v>131887.684729064</v>
      </c>
      <c r="AW108" s="4">
        <f>'pdf DetailxSch Pos'!AW108*'pdf DetailxSch Pos'!AW$125</f>
        <v>2131.03448275862</v>
      </c>
      <c r="AX108" s="4">
        <f>'pdf DetailxSch Pos'!AX108*'pdf DetailxSch Pos'!AX$125</f>
        <v>0</v>
      </c>
      <c r="AY108" s="4">
        <f>'pdf DetailxSch Pos'!AY108*'pdf DetailxSch Pos'!AY$124</f>
        <v>114084.97559574516</v>
      </c>
      <c r="AZ108" s="4">
        <f>'pdf DetailxSch Pos'!AZ108*'pdf DetailxSch Pos'!AZ$124</f>
        <v>0</v>
      </c>
      <c r="BA108" s="4">
        <f>'pdf DetailxSch Pos'!BA108*'pdf DetailxSch Pos'!BA$124</f>
        <v>0</v>
      </c>
      <c r="BB108" s="4">
        <f>'pdf DetailxSch Pos'!BB108*'pdf DetailxSch Pos'!BB$124</f>
        <v>0</v>
      </c>
      <c r="BC108" s="4">
        <f>'pdf DetailxSch Pos'!BC108*'pdf DetailxSch Pos'!BC$124</f>
        <v>0</v>
      </c>
      <c r="BD108" s="4">
        <f>'pdf DetailxSch Pos'!BD108*'pdf DetailxSch Pos'!BD$124</f>
        <v>0</v>
      </c>
      <c r="BE108" s="4">
        <f>'pdf DetailxSch Pos'!BE108*'pdf DetailxSch Pos'!BE$124</f>
        <v>0</v>
      </c>
      <c r="BF108" s="4">
        <f>'pdf DetailxSch Pos'!BF108*'pdf DetailxSch Pos'!BF$125</f>
        <v>0</v>
      </c>
      <c r="BG108" s="4">
        <f>'pdf DetailxSch Pos'!BG108*'pdf DetailxSch Pos'!BG$125</f>
        <v>0</v>
      </c>
      <c r="BH108" s="4">
        <f>'pdf DetailxSch Pos'!BH108*'pdf DetailxSch Pos'!BH$125</f>
        <v>0</v>
      </c>
      <c r="BI108" s="4">
        <f>'pdf DetailxSch Pos'!BI108*'pdf DetailxSch Pos'!BI$125</f>
        <v>0</v>
      </c>
      <c r="BJ108" s="4">
        <f>'pdf DetailxSch Pos'!BJ108*'pdf DetailxSch Pos'!BJ$124</f>
        <v>0</v>
      </c>
      <c r="BK108" s="4">
        <f>'pdf DetailxSch Pos'!BK108*'pdf DetailxSch Pos'!BK$124</f>
        <v>0</v>
      </c>
      <c r="BL108" s="4">
        <f>'pdf DetailxSch Pos'!BL108*'pdf DetailxSch Pos'!BL$124</f>
        <v>0</v>
      </c>
      <c r="BM108" s="4">
        <f>'pdf DetailxSch Pos'!BM108*'pdf DetailxSch Pos'!BM$124</f>
        <v>0</v>
      </c>
      <c r="BN108" s="4">
        <f>'pdf DetailxSch Pos'!BN108*'pdf DetailxSch Pos'!BN$124</f>
        <v>0</v>
      </c>
      <c r="BO108" s="4">
        <f>'pdf DetailxSch Pos'!BO108*'pdf DetailxSch Pos'!BO$124</f>
        <v>0</v>
      </c>
      <c r="BP108" s="4">
        <f>'pdf DetailxSch Pos'!BP108*'pdf DetailxSch Pos'!BP$124</f>
        <v>0</v>
      </c>
      <c r="BQ108" s="4">
        <f>'pdf DetailxSch Pos'!BQ108*'pdf DetailxSch Pos'!BQ$124</f>
        <v>0</v>
      </c>
      <c r="BR108" s="4">
        <f>'pdf DetailxSch Pos'!BR108*'pdf DetailxSch Pos'!BR$125</f>
        <v>0</v>
      </c>
      <c r="BS108" s="4">
        <f>'pdf DetailxSch Pos'!BS108*'pdf DetailxSch Pos'!BS$125</f>
        <v>0</v>
      </c>
      <c r="BT108" s="4">
        <f>'pdf DetailxSch Pos'!BT108*'pdf DetailxSch Pos'!BT$125</f>
        <v>55095.566502463036</v>
      </c>
      <c r="BU108" s="4">
        <f>'pdf DetailxSch Pos'!BU108*'pdf DetailxSch Pos'!BU$125</f>
        <v>0</v>
      </c>
      <c r="BV108" s="4">
        <f>'pdf DetailxSch Pos'!BV108*'pdf DetailxSch Pos'!BV$124</f>
        <v>0</v>
      </c>
      <c r="BW108" s="4">
        <f>'pdf DetailxSch Pos'!BW108*'pdf DetailxSch Pos'!BW$125</f>
        <v>0</v>
      </c>
      <c r="BX108" s="4">
        <f>'pdf DetailxSch Pos'!BX108*'pdf DetailxSch Pos'!BX$125</f>
        <v>2584.2364532019697</v>
      </c>
      <c r="BY108" s="4">
        <f>'pdf DetailxSch Pos'!BY108*'pdf DetailxSch Pos'!BY$125</f>
        <v>1699.5073891625611</v>
      </c>
      <c r="BZ108" s="4">
        <f>'pdf DetailxSch Pos'!BZ108*'pdf DetailxSch Pos'!BZ$125</f>
        <v>1477.8325123152704</v>
      </c>
      <c r="CA108" s="4">
        <f>'pdf DetailxSch Pos'!CA108*'pdf DetailxSch Pos'!CA$125</f>
        <v>1477.8325123152704</v>
      </c>
      <c r="CB108" s="4">
        <f>'pdf DetailxSch Pos'!CB108*'pdf DetailxSch Pos'!CB$125</f>
        <v>1699.5073891625611</v>
      </c>
      <c r="CC108" s="4">
        <f>'pdf DetailxSch Pos'!CC108*'pdf DetailxSch Pos'!CC$125</f>
        <v>5911.3300492610815</v>
      </c>
      <c r="CD108" s="4">
        <f>'pdf DetailxSch Pos'!CD108*'pdf DetailxSch Pos'!CD$124</f>
        <v>0</v>
      </c>
      <c r="CE108" s="4">
        <f>'pdf DetailxSch Pos'!CE108*'pdf DetailxSch Pos'!CE$124</f>
        <v>0</v>
      </c>
      <c r="CF108" s="4">
        <f>'pdf DetailxSch Pos'!CF108*'pdf DetailxSch Pos'!CF$125</f>
        <v>0</v>
      </c>
      <c r="CG108" s="4">
        <f>'pdf DetailxSch Pos'!CG108*'pdf DetailxSch Pos'!CG$125</f>
        <v>0</v>
      </c>
      <c r="CH108" s="4">
        <f>'pdf DetailxSch Pos'!CH108*'pdf DetailxSch Pos'!CH$124</f>
        <v>0</v>
      </c>
      <c r="CI108" s="4">
        <f>'pdf DetailxSch Pos'!CI108*'pdf DetailxSch Pos'!CI$124</f>
        <v>0</v>
      </c>
      <c r="CJ108" s="4">
        <f>'pdf DetailxSch Pos'!CJ108*'pdf DetailxSch Pos'!CJ$125</f>
        <v>0</v>
      </c>
      <c r="CK108" s="4">
        <f>'pdf DetailxSch Pos'!CK108*'pdf DetailxSch Pos'!CK$125</f>
        <v>0</v>
      </c>
      <c r="CL108" s="4">
        <f>'pdf DetailxSch Pos'!CL108*'pdf DetailxSch Pos'!CL$125</f>
        <v>29556.650246305409</v>
      </c>
      <c r="CM108" s="4">
        <f>'pdf DetailxSch Pos'!CM108*'pdf DetailxSch Pos'!CM$125</f>
        <v>76345.812807881754</v>
      </c>
      <c r="CN108" s="4">
        <f>'pdf DetailxSch Pos'!CN108*'pdf DetailxSch Pos'!CN$125</f>
        <v>4115.2709359605897</v>
      </c>
      <c r="CO108" s="4">
        <f>'pdf DetailxSch Pos'!CO108*'pdf DetailxSch Pos'!CO$125</f>
        <v>0</v>
      </c>
      <c r="CP108" s="4">
        <f>'pdf DetailxSch Pos'!CP108*'pdf DetailxSch Pos'!CP$125</f>
        <v>0</v>
      </c>
      <c r="CQ108" s="4">
        <f>'pdf DetailxSch Pos'!CQ108*'pdf DetailxSch Pos'!CQ$125</f>
        <v>0</v>
      </c>
      <c r="CR108" s="4">
        <f>'pdf DetailxSch Pos'!CR108*'pdf DetailxSch Pos'!CR$125</f>
        <v>20645.32019704433</v>
      </c>
      <c r="CS108" s="4">
        <f>'pdf DetailxSch Pos'!CS108*'pdf DetailxSch Pos'!CS$124</f>
        <v>0</v>
      </c>
      <c r="CT108" s="4">
        <f>'pdf DetailxSch Pos'!CT108*'pdf DetailxSch Pos'!CT$125</f>
        <v>10418.719211822658</v>
      </c>
      <c r="CU108" s="4">
        <f>'pdf DetailxSch Pos'!CU108*'pdf DetailxSch Pos'!CU$125</f>
        <v>0</v>
      </c>
      <c r="CV108" s="4">
        <f>'pdf DetailxSch Pos'!CV108*'pdf DetailxSch Pos'!CV$125</f>
        <v>87023.645320197014</v>
      </c>
      <c r="CW108" s="4">
        <f>'pdf DetailxSch Pos'!CW108*'pdf DetailxSch Pos'!CW$125</f>
        <v>0</v>
      </c>
      <c r="CY108" s="4">
        <f>'pdf DetailxSch Pos'!CY108*'pdf DetailxSch Pos'!CY$125</f>
        <v>0</v>
      </c>
      <c r="CZ108" s="4">
        <f>'pdf DetailxSch Pos'!CZ108*'pdf DetailxSch Pos'!CZ$125</f>
        <v>0</v>
      </c>
      <c r="DA108" s="4">
        <f>'pdf DetailxSch Pos'!DA108*'pdf DetailxSch Pos'!DA$125</f>
        <v>0</v>
      </c>
      <c r="DB108" s="4">
        <f>'pdf DetailxSch Pos'!DB108*'pdf DetailxSch Pos'!DB$125</f>
        <v>0</v>
      </c>
      <c r="DC108" s="4">
        <f>'pdf DetailxSch Pos'!DC108*'pdf DetailxSch Pos'!DC$125</f>
        <v>0</v>
      </c>
      <c r="DD108" s="4">
        <f>'pdf DetailxSch $$'!DE108</f>
        <v>7</v>
      </c>
      <c r="DE108" s="4">
        <f t="shared" si="4"/>
        <v>5265233.9788978286</v>
      </c>
      <c r="DF108" s="4">
        <f t="shared" si="5"/>
        <v>5265240.9788978286</v>
      </c>
      <c r="DG108" s="4">
        <f>'pdf DetailxSch $$'!DG108</f>
        <v>5370660</v>
      </c>
      <c r="DH108" s="4">
        <f t="shared" si="6"/>
        <v>105419.02110217139</v>
      </c>
      <c r="DI108" s="44">
        <f t="shared" si="7"/>
        <v>-2.0021689705119389E-2</v>
      </c>
    </row>
    <row r="109" spans="1:113" x14ac:dyDescent="0.2">
      <c r="A109" s="7">
        <v>327</v>
      </c>
      <c r="B109" t="s">
        <v>124</v>
      </c>
      <c r="C109" t="s">
        <v>351</v>
      </c>
      <c r="D109">
        <v>4</v>
      </c>
      <c r="E109" s="10">
        <v>489</v>
      </c>
      <c r="F109" s="9">
        <v>0.624</v>
      </c>
      <c r="G109">
        <v>305</v>
      </c>
      <c r="H109" s="4">
        <f>'pdf DetailxSch Pos'!H109*'pdf DetailxSch Pos'!H$124</f>
        <v>191050.75104188372</v>
      </c>
      <c r="I109" s="4">
        <f>'pdf DetailxSch Pos'!I109*'pdf DetailxSch Pos'!I$124</f>
        <v>110891.27068881014</v>
      </c>
      <c r="J109" s="4">
        <f>'pdf DetailxSch Pos'!J109*'pdf DetailxSch Pos'!J$124</f>
        <v>183497.69905998593</v>
      </c>
      <c r="K109" s="4">
        <f>'pdf DetailxSch Pos'!K109*'pdf DetailxSch Pos'!K$124</f>
        <v>0</v>
      </c>
      <c r="L109" s="4">
        <f>'pdf DetailxSch Pos'!L109*'pdf DetailxSch Pos'!L$124</f>
        <v>0</v>
      </c>
      <c r="M109" s="4">
        <f>'pdf DetailxSch Pos'!M109*'pdf DetailxSch Pos'!M$124</f>
        <v>89505.059196611037</v>
      </c>
      <c r="N109" s="4">
        <f>'pdf DetailxSch Pos'!N109*'pdf DetailxSch Pos'!N$124</f>
        <v>59866.796146808359</v>
      </c>
      <c r="O109" s="4">
        <f>'pdf DetailxSch Pos'!O109*'pdf DetailxSch Pos'!O$124</f>
        <v>53797.432653959608</v>
      </c>
      <c r="P109" s="4">
        <f>'pdf DetailxSch Pos'!P109*'pdf DetailxSch Pos'!P$124</f>
        <v>0</v>
      </c>
      <c r="Q109" s="4">
        <f>'pdf DetailxSch Pos'!Q109*'pdf DetailxSch Pos'!Q$124</f>
        <v>0</v>
      </c>
      <c r="R109" s="4">
        <f>'pdf DetailxSch Pos'!R109*'pdf DetailxSch Pos'!R$124</f>
        <v>0</v>
      </c>
      <c r="S109" s="4">
        <f>'pdf DetailxSch Pos'!S109*'pdf DetailxSch Pos'!S$124</f>
        <v>77625.750694703253</v>
      </c>
      <c r="T109" s="4">
        <f>'pdf DetailxSch Pos'!T109*'pdf DetailxSch Pos'!T$124</f>
        <v>60676.224767295193</v>
      </c>
      <c r="U109" s="4">
        <f>'pdf DetailxSch Pos'!U109*'pdf DetailxSch Pos'!U$124</f>
        <v>99432.634749854755</v>
      </c>
      <c r="V109" s="4">
        <f>'pdf DetailxSch Pos'!V109*'pdf DetailxSch Pos'!V$124</f>
        <v>110891.27068881014</v>
      </c>
      <c r="W109" s="4">
        <f>'pdf DetailxSch Pos'!W109*'pdf DetailxSch Pos'!W$124</f>
        <v>499010.71809964563</v>
      </c>
      <c r="X109" s="4">
        <f>'pdf DetailxSch Pos'!X109*'pdf DetailxSch Pos'!X$124</f>
        <v>0</v>
      </c>
      <c r="Y109" s="4">
        <f>'pdf DetailxSch Pos'!Y109*'pdf DetailxSch Pos'!Y$124</f>
        <v>332673.8120664304</v>
      </c>
      <c r="Z109" s="4">
        <f>'pdf DetailxSch Pos'!Z109*'pdf DetailxSch Pos'!Z$124</f>
        <v>110891.27068881014</v>
      </c>
      <c r="AA109" s="4">
        <f>'pdf DetailxSch Pos'!AA109*'pdf DetailxSch Pos'!AA$124</f>
        <v>332673.8120664304</v>
      </c>
      <c r="AB109" s="4">
        <f>'pdf DetailxSch Pos'!AB109*'pdf DetailxSch Pos'!AB$124</f>
        <v>233878.10386195302</v>
      </c>
      <c r="AC109" s="4">
        <f>'pdf DetailxSch Pos'!AC109*'pdf DetailxSch Pos'!AC$124</f>
        <v>133644.63077825887</v>
      </c>
      <c r="AD109" s="4">
        <f>'pdf DetailxSch Pos'!AD109*'pdf DetailxSch Pos'!AD$124</f>
        <v>2217825.4137762026</v>
      </c>
      <c r="AE109" s="4">
        <f>'pdf DetailxSch Pos'!AE109*'pdf DetailxSch Pos'!AE$124</f>
        <v>0</v>
      </c>
      <c r="AF109" s="4">
        <f>'pdf DetailxSch Pos'!AF109*'pdf DetailxSch Pos'!AF$124</f>
        <v>110891.27068881014</v>
      </c>
      <c r="AG109" s="4">
        <f>'pdf DetailxSch Pos'!AG109*'pdf DetailxSch Pos'!AG$124</f>
        <v>443565.08275524055</v>
      </c>
      <c r="AH109" s="4">
        <f>'pdf DetailxSch Pos'!AH109*'pdf DetailxSch Pos'!AH$124</f>
        <v>776238.89482167095</v>
      </c>
      <c r="AI109" s="4">
        <f>'pdf DetailxSch Pos'!AI109*'pdf DetailxSch Pos'!AI$124</f>
        <v>66822.315389129435</v>
      </c>
      <c r="AJ109" s="4">
        <f>'pdf DetailxSch Pos'!AJ109*'pdf DetailxSch Pos'!AJ$124</f>
        <v>96655.873025941983</v>
      </c>
      <c r="AK109" s="4">
        <f>'pdf DetailxSch Pos'!AK109*'pdf DetailxSch Pos'!AK$124</f>
        <v>0</v>
      </c>
      <c r="AL109" s="4">
        <f>'pdf DetailxSch Pos'!AL109*'pdf DetailxSch Pos'!AL$124</f>
        <v>1441586.5189545318</v>
      </c>
      <c r="AM109" s="4">
        <f>'pdf DetailxSch Pos'!AM109*'pdf DetailxSch Pos'!AM$124</f>
        <v>0</v>
      </c>
      <c r="AN109" s="4">
        <f>'pdf DetailxSch Pos'!AN109*'pdf DetailxSch Pos'!AN$124</f>
        <v>0</v>
      </c>
      <c r="AO109" s="4">
        <f>'pdf DetailxSch Pos'!AO109*'pdf DetailxSch Pos'!AO$124</f>
        <v>332673.8120664304</v>
      </c>
      <c r="AP109" s="4">
        <f>'pdf DetailxSch Pos'!AP109*'pdf DetailxSch Pos'!AP$124</f>
        <v>0</v>
      </c>
      <c r="AQ109" s="4">
        <f>'pdf DetailxSch Pos'!AQ109*'pdf DetailxSch Pos'!AQ$124</f>
        <v>57280</v>
      </c>
      <c r="AR109" s="4">
        <f>'pdf DetailxSch Pos'!AR109*'pdf DetailxSch Pos'!AR$124</f>
        <v>57280</v>
      </c>
      <c r="AS109" s="4">
        <f>'pdf DetailxSch Pos'!AS109*'pdf DetailxSch Pos'!AS$124</f>
        <v>10740</v>
      </c>
      <c r="AT109" s="4">
        <f>'pdf DetailxSch Pos'!AT109*'pdf DetailxSch Pos'!AT$125</f>
        <v>0</v>
      </c>
      <c r="AU109" s="4">
        <f>'pdf DetailxSch Pos'!AU109*'pdf DetailxSch Pos'!AU$125</f>
        <v>0</v>
      </c>
      <c r="AV109" s="4">
        <f>'pdf DetailxSch Pos'!AV109*'pdf DetailxSch Pos'!AV$125</f>
        <v>214979.31034482751</v>
      </c>
      <c r="AW109" s="4">
        <f>'pdf DetailxSch Pos'!AW109*'pdf DetailxSch Pos'!AW$125</f>
        <v>3473.8916256157622</v>
      </c>
      <c r="AX109" s="4">
        <f>'pdf DetailxSch Pos'!AX109*'pdf DetailxSch Pos'!AX$125</f>
        <v>0</v>
      </c>
      <c r="AY109" s="4">
        <f>'pdf DetailxSch Pos'!AY109*'pdf DetailxSch Pos'!AY$124</f>
        <v>0</v>
      </c>
      <c r="AZ109" s="4">
        <f>'pdf DetailxSch Pos'!AZ109*'pdf DetailxSch Pos'!AZ$124</f>
        <v>0</v>
      </c>
      <c r="BA109" s="4">
        <f>'pdf DetailxSch Pos'!BA109*'pdf DetailxSch Pos'!BA$124</f>
        <v>0</v>
      </c>
      <c r="BB109" s="4">
        <f>'pdf DetailxSch Pos'!BB109*'pdf DetailxSch Pos'!BB$124</f>
        <v>0</v>
      </c>
      <c r="BC109" s="4">
        <f>'pdf DetailxSch Pos'!BC109*'pdf DetailxSch Pos'!BC$124</f>
        <v>0</v>
      </c>
      <c r="BD109" s="4">
        <f>'pdf DetailxSch Pos'!BD109*'pdf DetailxSch Pos'!BD$124</f>
        <v>0</v>
      </c>
      <c r="BE109" s="4">
        <f>'pdf DetailxSch Pos'!BE109*'pdf DetailxSch Pos'!BE$124</f>
        <v>0</v>
      </c>
      <c r="BF109" s="4">
        <f>'pdf DetailxSch Pos'!BF109*'pdf DetailxSch Pos'!BF$125</f>
        <v>0</v>
      </c>
      <c r="BG109" s="4">
        <f>'pdf DetailxSch Pos'!BG109*'pdf DetailxSch Pos'!BG$125</f>
        <v>0</v>
      </c>
      <c r="BH109" s="4">
        <f>'pdf DetailxSch Pos'!BH109*'pdf DetailxSch Pos'!BH$125</f>
        <v>0</v>
      </c>
      <c r="BI109" s="4">
        <f>'pdf DetailxSch Pos'!BI109*'pdf DetailxSch Pos'!BI$125</f>
        <v>0</v>
      </c>
      <c r="BJ109" s="4">
        <f>'pdf DetailxSch Pos'!BJ109*'pdf DetailxSch Pos'!BJ$124</f>
        <v>0</v>
      </c>
      <c r="BK109" s="4">
        <f>'pdf DetailxSch Pos'!BK109*'pdf DetailxSch Pos'!BK$124</f>
        <v>0</v>
      </c>
      <c r="BL109" s="4">
        <f>'pdf DetailxSch Pos'!BL109*'pdf DetailxSch Pos'!BL$124</f>
        <v>0</v>
      </c>
      <c r="BM109" s="4">
        <f>'pdf DetailxSch Pos'!BM109*'pdf DetailxSch Pos'!BM$124</f>
        <v>0</v>
      </c>
      <c r="BN109" s="4">
        <f>'pdf DetailxSch Pos'!BN109*'pdf DetailxSch Pos'!BN$124</f>
        <v>0</v>
      </c>
      <c r="BO109" s="4">
        <f>'pdf DetailxSch Pos'!BO109*'pdf DetailxSch Pos'!BO$124</f>
        <v>0</v>
      </c>
      <c r="BP109" s="4">
        <f>'pdf DetailxSch Pos'!BP109*'pdf DetailxSch Pos'!BP$124</f>
        <v>0</v>
      </c>
      <c r="BQ109" s="4">
        <f>'pdf DetailxSch Pos'!BQ109*'pdf DetailxSch Pos'!BQ$124</f>
        <v>0</v>
      </c>
      <c r="BR109" s="4">
        <f>'pdf DetailxSch Pos'!BR109*'pdf DetailxSch Pos'!BR$125</f>
        <v>0</v>
      </c>
      <c r="BS109" s="4">
        <f>'pdf DetailxSch Pos'!BS109*'pdf DetailxSch Pos'!BS$125</f>
        <v>0</v>
      </c>
      <c r="BT109" s="4">
        <f>'pdf DetailxSch Pos'!BT109*'pdf DetailxSch Pos'!BT$125</f>
        <v>110191.13300492607</v>
      </c>
      <c r="BU109" s="4">
        <f>'pdf DetailxSch Pos'!BU109*'pdf DetailxSch Pos'!BU$125</f>
        <v>0</v>
      </c>
      <c r="BV109" s="4">
        <f>'pdf DetailxSch Pos'!BV109*'pdf DetailxSch Pos'!BV$124</f>
        <v>0</v>
      </c>
      <c r="BW109" s="4">
        <f>'pdf DetailxSch Pos'!BW109*'pdf DetailxSch Pos'!BW$125</f>
        <v>0</v>
      </c>
      <c r="BX109" s="4">
        <f>'pdf DetailxSch Pos'!BX109*'pdf DetailxSch Pos'!BX$125</f>
        <v>6014.7783251231504</v>
      </c>
      <c r="BY109" s="4">
        <f>'pdf DetailxSch Pos'!BY109*'pdf DetailxSch Pos'!BY$125</f>
        <v>2770.4433497536938</v>
      </c>
      <c r="BZ109" s="4">
        <f>'pdf DetailxSch Pos'!BZ109*'pdf DetailxSch Pos'!BZ$125</f>
        <v>2408.8669950738908</v>
      </c>
      <c r="CA109" s="4">
        <f>'pdf DetailxSch Pos'!CA109*'pdf DetailxSch Pos'!CA$125</f>
        <v>2408.8669950738908</v>
      </c>
      <c r="CB109" s="4">
        <f>'pdf DetailxSch Pos'!CB109*'pdf DetailxSch Pos'!CB$125</f>
        <v>2770.4433497536938</v>
      </c>
      <c r="CC109" s="4">
        <f>'pdf DetailxSch Pos'!CC109*'pdf DetailxSch Pos'!CC$125</f>
        <v>9635.4679802955634</v>
      </c>
      <c r="CD109" s="4">
        <f>'pdf DetailxSch Pos'!CD109*'pdf DetailxSch Pos'!CD$124</f>
        <v>0</v>
      </c>
      <c r="CE109" s="4">
        <f>'pdf DetailxSch Pos'!CE109*'pdf DetailxSch Pos'!CE$124</f>
        <v>0</v>
      </c>
      <c r="CF109" s="4">
        <f>'pdf DetailxSch Pos'!CF109*'pdf DetailxSch Pos'!CF$125</f>
        <v>0</v>
      </c>
      <c r="CG109" s="4">
        <f>'pdf DetailxSch Pos'!CG109*'pdf DetailxSch Pos'!CG$125</f>
        <v>0</v>
      </c>
      <c r="CH109" s="4">
        <f>'pdf DetailxSch Pos'!CH109*'pdf DetailxSch Pos'!CH$124</f>
        <v>0</v>
      </c>
      <c r="CI109" s="4">
        <f>'pdf DetailxSch Pos'!CI109*'pdf DetailxSch Pos'!CI$124</f>
        <v>0</v>
      </c>
      <c r="CJ109" s="4">
        <f>'pdf DetailxSch Pos'!CJ109*'pdf DetailxSch Pos'!CJ$125</f>
        <v>0</v>
      </c>
      <c r="CK109" s="4">
        <f>'pdf DetailxSch Pos'!CK109*'pdf DetailxSch Pos'!CK$125</f>
        <v>0</v>
      </c>
      <c r="CL109" s="4">
        <f>'pdf DetailxSch Pos'!CL109*'pdf DetailxSch Pos'!CL$125</f>
        <v>48177.339901477819</v>
      </c>
      <c r="CM109" s="4">
        <f>'pdf DetailxSch Pos'!CM109*'pdf DetailxSch Pos'!CM$125</f>
        <v>132648.27586206893</v>
      </c>
      <c r="CN109" s="4">
        <f>'pdf DetailxSch Pos'!CN109*'pdf DetailxSch Pos'!CN$125</f>
        <v>4583.2512315270924</v>
      </c>
      <c r="CO109" s="4">
        <f>'pdf DetailxSch Pos'!CO109*'pdf DetailxSch Pos'!CO$125</f>
        <v>0</v>
      </c>
      <c r="CP109" s="4">
        <f>'pdf DetailxSch Pos'!CP109*'pdf DetailxSch Pos'!CP$125</f>
        <v>0</v>
      </c>
      <c r="CQ109" s="4">
        <f>'pdf DetailxSch Pos'!CQ109*'pdf DetailxSch Pos'!CQ$125</f>
        <v>0</v>
      </c>
      <c r="CR109" s="4">
        <f>'pdf DetailxSch Pos'!CR109*'pdf DetailxSch Pos'!CR$125</f>
        <v>0</v>
      </c>
      <c r="CS109" s="4">
        <f>'pdf DetailxSch Pos'!CS109*'pdf DetailxSch Pos'!CS$124</f>
        <v>0</v>
      </c>
      <c r="CT109" s="4">
        <f>'pdf DetailxSch Pos'!CT109*'pdf DetailxSch Pos'!CT$125</f>
        <v>26280.788177339891</v>
      </c>
      <c r="CU109" s="4">
        <f>'pdf DetailxSch Pos'!CU109*'pdf DetailxSch Pos'!CU$125</f>
        <v>0</v>
      </c>
      <c r="CV109" s="4">
        <f>'pdf DetailxSch Pos'!CV109*'pdf DetailxSch Pos'!CV$125</f>
        <v>256204.92610837429</v>
      </c>
      <c r="CW109" s="4">
        <f>'pdf DetailxSch Pos'!CW109*'pdf DetailxSch Pos'!CW$125</f>
        <v>0</v>
      </c>
      <c r="CY109" s="4">
        <f>'pdf DetailxSch Pos'!CY109*'pdf DetailxSch Pos'!CY$125</f>
        <v>0</v>
      </c>
      <c r="CZ109" s="4">
        <f>'pdf DetailxSch Pos'!CZ109*'pdf DetailxSch Pos'!CZ$125</f>
        <v>0</v>
      </c>
      <c r="DA109" s="4">
        <f>'pdf DetailxSch Pos'!DA109*'pdf DetailxSch Pos'!DA$125</f>
        <v>0</v>
      </c>
      <c r="DB109" s="4">
        <f>'pdf DetailxSch Pos'!DB109*'pdf DetailxSch Pos'!DB$125</f>
        <v>0</v>
      </c>
      <c r="DC109" s="4">
        <f>'pdf DetailxSch Pos'!DC109*'pdf DetailxSch Pos'!DC$125</f>
        <v>0</v>
      </c>
      <c r="DD109" s="4">
        <f>'pdf DetailxSch $$'!DE109</f>
        <v>15</v>
      </c>
      <c r="DE109" s="4">
        <f t="shared" si="4"/>
        <v>9114114.2019794416</v>
      </c>
      <c r="DF109" s="4">
        <f t="shared" si="5"/>
        <v>9114129.2019794416</v>
      </c>
      <c r="DG109" s="4">
        <f>'pdf DetailxSch $$'!DG109</f>
        <v>9316470</v>
      </c>
      <c r="DH109" s="4">
        <f t="shared" si="6"/>
        <v>202340.79802055843</v>
      </c>
      <c r="DI109" s="44">
        <f t="shared" si="7"/>
        <v>-2.220078227293654E-2</v>
      </c>
    </row>
    <row r="110" spans="1:113" x14ac:dyDescent="0.2">
      <c r="A110" s="7">
        <v>328</v>
      </c>
      <c r="B110" t="s">
        <v>125</v>
      </c>
      <c r="C110" t="s">
        <v>351</v>
      </c>
      <c r="D110">
        <v>1</v>
      </c>
      <c r="E110" s="10">
        <v>549</v>
      </c>
      <c r="F110" s="9">
        <v>0.53600000000000003</v>
      </c>
      <c r="G110">
        <v>294</v>
      </c>
      <c r="H110" s="4">
        <f>'pdf DetailxSch Pos'!H110*'pdf DetailxSch Pos'!H$124</f>
        <v>191050.75104188372</v>
      </c>
      <c r="I110" s="4">
        <f>'pdf DetailxSch Pos'!I110*'pdf DetailxSch Pos'!I$124</f>
        <v>110891.27068881014</v>
      </c>
      <c r="J110" s="4">
        <f>'pdf DetailxSch Pos'!J110*'pdf DetailxSch Pos'!J$124</f>
        <v>214080.64890331691</v>
      </c>
      <c r="K110" s="4">
        <f>'pdf DetailxSch Pos'!K110*'pdf DetailxSch Pos'!K$124</f>
        <v>0</v>
      </c>
      <c r="L110" s="4">
        <f>'pdf DetailxSch Pos'!L110*'pdf DetailxSch Pos'!L$124</f>
        <v>0</v>
      </c>
      <c r="M110" s="4">
        <f>'pdf DetailxSch Pos'!M110*'pdf DetailxSch Pos'!M$124</f>
        <v>89505.059196611037</v>
      </c>
      <c r="N110" s="4">
        <f>'pdf DetailxSch Pos'!N110*'pdf DetailxSch Pos'!N$124</f>
        <v>59866.796146808359</v>
      </c>
      <c r="O110" s="4">
        <f>'pdf DetailxSch Pos'!O110*'pdf DetailxSch Pos'!O$124</f>
        <v>62763.671429619535</v>
      </c>
      <c r="P110" s="4">
        <f>'pdf DetailxSch Pos'!P110*'pdf DetailxSch Pos'!P$124</f>
        <v>0</v>
      </c>
      <c r="Q110" s="4">
        <f>'pdf DetailxSch Pos'!Q110*'pdf DetailxSch Pos'!Q$124</f>
        <v>0</v>
      </c>
      <c r="R110" s="4">
        <f>'pdf DetailxSch Pos'!R110*'pdf DetailxSch Pos'!R$124</f>
        <v>0</v>
      </c>
      <c r="S110" s="4">
        <f>'pdf DetailxSch Pos'!S110*'pdf DetailxSch Pos'!S$124</f>
        <v>77625.750694703253</v>
      </c>
      <c r="T110" s="4">
        <f>'pdf DetailxSch Pos'!T110*'pdf DetailxSch Pos'!T$124</f>
        <v>60676.224767295193</v>
      </c>
      <c r="U110" s="4">
        <f>'pdf DetailxSch Pos'!U110*'pdf DetailxSch Pos'!U$124</f>
        <v>149148.95212478214</v>
      </c>
      <c r="V110" s="4">
        <f>'pdf DetailxSch Pos'!V110*'pdf DetailxSch Pos'!V$124</f>
        <v>110891.27068881014</v>
      </c>
      <c r="W110" s="4">
        <f>'pdf DetailxSch Pos'!W110*'pdf DetailxSch Pos'!W$124</f>
        <v>499010.71809964563</v>
      </c>
      <c r="X110" s="4">
        <f>'pdf DetailxSch Pos'!X110*'pdf DetailxSch Pos'!X$124</f>
        <v>0</v>
      </c>
      <c r="Y110" s="4">
        <f>'pdf DetailxSch Pos'!Y110*'pdf DetailxSch Pos'!Y$124</f>
        <v>0</v>
      </c>
      <c r="Z110" s="4">
        <f>'pdf DetailxSch Pos'!Z110*'pdf DetailxSch Pos'!Z$124</f>
        <v>443565.08275524055</v>
      </c>
      <c r="AA110" s="4">
        <f>'pdf DetailxSch Pos'!AA110*'pdf DetailxSch Pos'!AA$124</f>
        <v>0</v>
      </c>
      <c r="AB110" s="4">
        <f>'pdf DetailxSch Pos'!AB110*'pdf DetailxSch Pos'!AB$124</f>
        <v>133644.63077825887</v>
      </c>
      <c r="AC110" s="4">
        <f>'pdf DetailxSch Pos'!AC110*'pdf DetailxSch Pos'!AC$124</f>
        <v>133644.63077825887</v>
      </c>
      <c r="AD110" s="4">
        <f>'pdf DetailxSch Pos'!AD110*'pdf DetailxSch Pos'!AD$124</f>
        <v>2550499.2258426333</v>
      </c>
      <c r="AE110" s="4">
        <f>'pdf DetailxSch Pos'!AE110*'pdf DetailxSch Pos'!AE$124</f>
        <v>0</v>
      </c>
      <c r="AF110" s="4">
        <f>'pdf DetailxSch Pos'!AF110*'pdf DetailxSch Pos'!AF$124</f>
        <v>110891.27068881014</v>
      </c>
      <c r="AG110" s="4">
        <f>'pdf DetailxSch Pos'!AG110*'pdf DetailxSch Pos'!AG$124</f>
        <v>221782.54137762028</v>
      </c>
      <c r="AH110" s="4">
        <f>'pdf DetailxSch Pos'!AH110*'pdf DetailxSch Pos'!AH$124</f>
        <v>998021.43619929126</v>
      </c>
      <c r="AI110" s="4">
        <f>'pdf DetailxSch Pos'!AI110*'pdf DetailxSch Pos'!AI$124</f>
        <v>133644.63077825887</v>
      </c>
      <c r="AJ110" s="4">
        <f>'pdf DetailxSch Pos'!AJ110*'pdf DetailxSch Pos'!AJ$124</f>
        <v>0</v>
      </c>
      <c r="AK110" s="4">
        <f>'pdf DetailxSch Pos'!AK110*'pdf DetailxSch Pos'!AK$124</f>
        <v>0</v>
      </c>
      <c r="AL110" s="4">
        <f>'pdf DetailxSch Pos'!AL110*'pdf DetailxSch Pos'!AL$124</f>
        <v>1663369.0603321521</v>
      </c>
      <c r="AM110" s="4">
        <f>'pdf DetailxSch Pos'!AM110*'pdf DetailxSch Pos'!AM$124</f>
        <v>0</v>
      </c>
      <c r="AN110" s="4">
        <f>'pdf DetailxSch Pos'!AN110*'pdf DetailxSch Pos'!AN$124</f>
        <v>33411.157694564718</v>
      </c>
      <c r="AO110" s="4">
        <f>'pdf DetailxSch Pos'!AO110*'pdf DetailxSch Pos'!AO$124</f>
        <v>332673.8120664304</v>
      </c>
      <c r="AP110" s="4">
        <f>'pdf DetailxSch Pos'!AP110*'pdf DetailxSch Pos'!AP$124</f>
        <v>0</v>
      </c>
      <c r="AQ110" s="4">
        <f>'pdf DetailxSch Pos'!AQ110*'pdf DetailxSch Pos'!AQ$124</f>
        <v>0</v>
      </c>
      <c r="AR110" s="4">
        <f>'pdf DetailxSch Pos'!AR110*'pdf DetailxSch Pos'!AR$124</f>
        <v>0</v>
      </c>
      <c r="AS110" s="4">
        <f>'pdf DetailxSch Pos'!AS110*'pdf DetailxSch Pos'!AS$124</f>
        <v>0</v>
      </c>
      <c r="AT110" s="4">
        <f>'pdf DetailxSch Pos'!AT110*'pdf DetailxSch Pos'!AT$125</f>
        <v>0</v>
      </c>
      <c r="AU110" s="4">
        <f>'pdf DetailxSch Pos'!AU110*'pdf DetailxSch Pos'!AU$125</f>
        <v>0</v>
      </c>
      <c r="AV110" s="4">
        <f>'pdf DetailxSch Pos'!AV110*'pdf DetailxSch Pos'!AV$125</f>
        <v>241355.66502463046</v>
      </c>
      <c r="AW110" s="4">
        <f>'pdf DetailxSch Pos'!AW110*'pdf DetailxSch Pos'!AW$125</f>
        <v>3899.5073891625602</v>
      </c>
      <c r="AX110" s="4">
        <f>'pdf DetailxSch Pos'!AX110*'pdf DetailxSch Pos'!AX$125</f>
        <v>0</v>
      </c>
      <c r="AY110" s="4">
        <f>'pdf DetailxSch Pos'!AY110*'pdf DetailxSch Pos'!AY$124</f>
        <v>0</v>
      </c>
      <c r="AZ110" s="4">
        <f>'pdf DetailxSch Pos'!AZ110*'pdf DetailxSch Pos'!AZ$124</f>
        <v>0</v>
      </c>
      <c r="BA110" s="4">
        <f>'pdf DetailxSch Pos'!BA110*'pdf DetailxSch Pos'!BA$124</f>
        <v>0</v>
      </c>
      <c r="BB110" s="4">
        <f>'pdf DetailxSch Pos'!BB110*'pdf DetailxSch Pos'!BB$124</f>
        <v>0</v>
      </c>
      <c r="BC110" s="4">
        <f>'pdf DetailxSch Pos'!BC110*'pdf DetailxSch Pos'!BC$124</f>
        <v>0</v>
      </c>
      <c r="BD110" s="4">
        <f>'pdf DetailxSch Pos'!BD110*'pdf DetailxSch Pos'!BD$124</f>
        <v>0</v>
      </c>
      <c r="BE110" s="4">
        <f>'pdf DetailxSch Pos'!BE110*'pdf DetailxSch Pos'!BE$124</f>
        <v>0</v>
      </c>
      <c r="BF110" s="4">
        <f>'pdf DetailxSch Pos'!BF110*'pdf DetailxSch Pos'!BF$125</f>
        <v>0</v>
      </c>
      <c r="BG110" s="4">
        <f>'pdf DetailxSch Pos'!BG110*'pdf DetailxSch Pos'!BG$125</f>
        <v>0</v>
      </c>
      <c r="BH110" s="4">
        <f>'pdf DetailxSch Pos'!BH110*'pdf DetailxSch Pos'!BH$125</f>
        <v>0</v>
      </c>
      <c r="BI110" s="4">
        <f>'pdf DetailxSch Pos'!BI110*'pdf DetailxSch Pos'!BI$125</f>
        <v>0</v>
      </c>
      <c r="BJ110" s="4">
        <f>'pdf DetailxSch Pos'!BJ110*'pdf DetailxSch Pos'!BJ$124</f>
        <v>0</v>
      </c>
      <c r="BK110" s="4">
        <f>'pdf DetailxSch Pos'!BK110*'pdf DetailxSch Pos'!BK$124</f>
        <v>0</v>
      </c>
      <c r="BL110" s="4">
        <f>'pdf DetailxSch Pos'!BL110*'pdf DetailxSch Pos'!BL$124</f>
        <v>0</v>
      </c>
      <c r="BM110" s="4">
        <f>'pdf DetailxSch Pos'!BM110*'pdf DetailxSch Pos'!BM$124</f>
        <v>0</v>
      </c>
      <c r="BN110" s="4">
        <f>'pdf DetailxSch Pos'!BN110*'pdf DetailxSch Pos'!BN$124</f>
        <v>0</v>
      </c>
      <c r="BO110" s="4">
        <f>'pdf DetailxSch Pos'!BO110*'pdf DetailxSch Pos'!BO$124</f>
        <v>0</v>
      </c>
      <c r="BP110" s="4">
        <f>'pdf DetailxSch Pos'!BP110*'pdf DetailxSch Pos'!BP$124</f>
        <v>0</v>
      </c>
      <c r="BQ110" s="4">
        <f>'pdf DetailxSch Pos'!BQ110*'pdf DetailxSch Pos'!BQ$124</f>
        <v>0</v>
      </c>
      <c r="BR110" s="4">
        <f>'pdf DetailxSch Pos'!BR110*'pdf DetailxSch Pos'!BR$125</f>
        <v>0</v>
      </c>
      <c r="BS110" s="4">
        <f>'pdf DetailxSch Pos'!BS110*'pdf DetailxSch Pos'!BS$125</f>
        <v>0</v>
      </c>
      <c r="BT110" s="4">
        <f>'pdf DetailxSch Pos'!BT110*'pdf DetailxSch Pos'!BT$125</f>
        <v>110191.13300492607</v>
      </c>
      <c r="BU110" s="4">
        <f>'pdf DetailxSch Pos'!BU110*'pdf DetailxSch Pos'!BU$125</f>
        <v>0</v>
      </c>
      <c r="BV110" s="4">
        <f>'pdf DetailxSch Pos'!BV110*'pdf DetailxSch Pos'!BV$124</f>
        <v>0</v>
      </c>
      <c r="BW110" s="4">
        <f>'pdf DetailxSch Pos'!BW110*'pdf DetailxSch Pos'!BW$125</f>
        <v>0</v>
      </c>
      <c r="BX110" s="4">
        <f>'pdf DetailxSch Pos'!BX110*'pdf DetailxSch Pos'!BX$125</f>
        <v>5788.1773399014755</v>
      </c>
      <c r="BY110" s="4">
        <f>'pdf DetailxSch Pos'!BY110*'pdf DetailxSch Pos'!BY$125</f>
        <v>3110.3448275862061</v>
      </c>
      <c r="BZ110" s="4">
        <f>'pdf DetailxSch Pos'!BZ110*'pdf DetailxSch Pos'!BZ$125</f>
        <v>2704.4334975369447</v>
      </c>
      <c r="CA110" s="4">
        <f>'pdf DetailxSch Pos'!CA110*'pdf DetailxSch Pos'!CA$125</f>
        <v>2704.4334975369447</v>
      </c>
      <c r="CB110" s="4">
        <f>'pdf DetailxSch Pos'!CB110*'pdf DetailxSch Pos'!CB$125</f>
        <v>3110.3448275862061</v>
      </c>
      <c r="CC110" s="4">
        <f>'pdf DetailxSch Pos'!CC110*'pdf DetailxSch Pos'!CC$125</f>
        <v>10817.733990147779</v>
      </c>
      <c r="CD110" s="4">
        <f>'pdf DetailxSch Pos'!CD110*'pdf DetailxSch Pos'!CD$124</f>
        <v>0</v>
      </c>
      <c r="CE110" s="4">
        <f>'pdf DetailxSch Pos'!CE110*'pdf DetailxSch Pos'!CE$124</f>
        <v>0</v>
      </c>
      <c r="CF110" s="4">
        <f>'pdf DetailxSch Pos'!CF110*'pdf DetailxSch Pos'!CF$125</f>
        <v>0</v>
      </c>
      <c r="CG110" s="4">
        <f>'pdf DetailxSch Pos'!CG110*'pdf DetailxSch Pos'!CG$125</f>
        <v>0</v>
      </c>
      <c r="CH110" s="4">
        <f>'pdf DetailxSch Pos'!CH110*'pdf DetailxSch Pos'!CH$124</f>
        <v>0</v>
      </c>
      <c r="CI110" s="4">
        <f>'pdf DetailxSch Pos'!CI110*'pdf DetailxSch Pos'!CI$124</f>
        <v>0</v>
      </c>
      <c r="CJ110" s="4">
        <f>'pdf DetailxSch Pos'!CJ110*'pdf DetailxSch Pos'!CJ$125</f>
        <v>0</v>
      </c>
      <c r="CK110" s="4">
        <f>'pdf DetailxSch Pos'!CK110*'pdf DetailxSch Pos'!CK$125</f>
        <v>0</v>
      </c>
      <c r="CL110" s="4">
        <f>'pdf DetailxSch Pos'!CL110*'pdf DetailxSch Pos'!CL$125</f>
        <v>54088.669950738898</v>
      </c>
      <c r="CM110" s="4">
        <f>'pdf DetailxSch Pos'!CM110*'pdf DetailxSch Pos'!CM$125</f>
        <v>135933.99014778322</v>
      </c>
      <c r="CN110" s="4">
        <f>'pdf DetailxSch Pos'!CN110*'pdf DetailxSch Pos'!CN$125</f>
        <v>5282.7586206896531</v>
      </c>
      <c r="CO110" s="4">
        <f>'pdf DetailxSch Pos'!CO110*'pdf DetailxSch Pos'!CO$125</f>
        <v>0</v>
      </c>
      <c r="CP110" s="4">
        <f>'pdf DetailxSch Pos'!CP110*'pdf DetailxSch Pos'!CP$125</f>
        <v>0</v>
      </c>
      <c r="CQ110" s="4">
        <f>'pdf DetailxSch Pos'!CQ110*'pdf DetailxSch Pos'!CQ$125</f>
        <v>0</v>
      </c>
      <c r="CR110" s="4">
        <f>'pdf DetailxSch Pos'!CR110*'pdf DetailxSch Pos'!CR$125</f>
        <v>0</v>
      </c>
      <c r="CS110" s="4">
        <f>'pdf DetailxSch Pos'!CS110*'pdf DetailxSch Pos'!CS$124</f>
        <v>0</v>
      </c>
      <c r="CT110" s="4">
        <f>'pdf DetailxSch Pos'!CT110*'pdf DetailxSch Pos'!CT$125</f>
        <v>32660.098522167478</v>
      </c>
      <c r="CU110" s="4">
        <f>'pdf DetailxSch Pos'!CU110*'pdf DetailxSch Pos'!CU$125</f>
        <v>0</v>
      </c>
      <c r="CV110" s="4">
        <f>'pdf DetailxSch Pos'!CV110*'pdf DetailxSch Pos'!CV$125</f>
        <v>0</v>
      </c>
      <c r="CW110" s="4">
        <f>'pdf DetailxSch Pos'!CW110*'pdf DetailxSch Pos'!CW$125</f>
        <v>110905.41871921178</v>
      </c>
      <c r="CY110" s="4">
        <f>'pdf DetailxSch Pos'!CY110*'pdf DetailxSch Pos'!CY$125</f>
        <v>0</v>
      </c>
      <c r="CZ110" s="4">
        <f>'pdf DetailxSch Pos'!CZ110*'pdf DetailxSch Pos'!CZ$125</f>
        <v>0</v>
      </c>
      <c r="DA110" s="4">
        <f>'pdf DetailxSch Pos'!DA110*'pdf DetailxSch Pos'!DA$125</f>
        <v>0</v>
      </c>
      <c r="DB110" s="4">
        <f>'pdf DetailxSch Pos'!DB110*'pdf DetailxSch Pos'!DB$125</f>
        <v>0</v>
      </c>
      <c r="DC110" s="4">
        <f>'pdf DetailxSch Pos'!DC110*'pdf DetailxSch Pos'!DC$125</f>
        <v>0</v>
      </c>
      <c r="DD110" s="4">
        <f>'pdf DetailxSch $$'!DE110</f>
        <v>112583</v>
      </c>
      <c r="DE110" s="4">
        <f t="shared" si="4"/>
        <v>9103211.3024334125</v>
      </c>
      <c r="DF110" s="4">
        <f t="shared" si="5"/>
        <v>9215794.3024334125</v>
      </c>
      <c r="DG110" s="4">
        <f>'pdf DetailxSch $$'!DG110</f>
        <v>9415680</v>
      </c>
      <c r="DH110" s="4">
        <f t="shared" si="6"/>
        <v>199885.69756658748</v>
      </c>
      <c r="DI110" s="44">
        <f t="shared" si="7"/>
        <v>-2.1689470381712844E-2</v>
      </c>
    </row>
    <row r="111" spans="1:113" x14ac:dyDescent="0.2">
      <c r="A111" s="7">
        <v>329</v>
      </c>
      <c r="B111" t="s">
        <v>126</v>
      </c>
      <c r="C111" t="s">
        <v>351</v>
      </c>
      <c r="D111">
        <v>8</v>
      </c>
      <c r="E111" s="10">
        <v>489</v>
      </c>
      <c r="F111" s="9">
        <v>0.78900000000000003</v>
      </c>
      <c r="G111">
        <v>386</v>
      </c>
      <c r="H111" s="4">
        <f>'pdf DetailxSch Pos'!H111*'pdf DetailxSch Pos'!H$124</f>
        <v>191050.75104188372</v>
      </c>
      <c r="I111" s="4">
        <f>'pdf DetailxSch Pos'!I111*'pdf DetailxSch Pos'!I$124</f>
        <v>110891.27068881014</v>
      </c>
      <c r="J111" s="4">
        <f>'pdf DetailxSch Pos'!J111*'pdf DetailxSch Pos'!J$124</f>
        <v>183497.69905998593</v>
      </c>
      <c r="K111" s="4">
        <f>'pdf DetailxSch Pos'!K111*'pdf DetailxSch Pos'!K$124</f>
        <v>0</v>
      </c>
      <c r="L111" s="4">
        <f>'pdf DetailxSch Pos'!L111*'pdf DetailxSch Pos'!L$124</f>
        <v>0</v>
      </c>
      <c r="M111" s="4">
        <f>'pdf DetailxSch Pos'!M111*'pdf DetailxSch Pos'!M$124</f>
        <v>89505.059196611037</v>
      </c>
      <c r="N111" s="4">
        <f>'pdf DetailxSch Pos'!N111*'pdf DetailxSch Pos'!N$124</f>
        <v>59866.796146808359</v>
      </c>
      <c r="O111" s="4">
        <f>'pdf DetailxSch Pos'!O111*'pdf DetailxSch Pos'!O$124</f>
        <v>53797.432653959608</v>
      </c>
      <c r="P111" s="4">
        <f>'pdf DetailxSch Pos'!P111*'pdf DetailxSch Pos'!P$124</f>
        <v>0</v>
      </c>
      <c r="Q111" s="4">
        <f>'pdf DetailxSch Pos'!Q111*'pdf DetailxSch Pos'!Q$124</f>
        <v>0</v>
      </c>
      <c r="R111" s="4">
        <f>'pdf DetailxSch Pos'!R111*'pdf DetailxSch Pos'!R$124</f>
        <v>0</v>
      </c>
      <c r="S111" s="4">
        <f>'pdf DetailxSch Pos'!S111*'pdf DetailxSch Pos'!S$124</f>
        <v>77625.750694703253</v>
      </c>
      <c r="T111" s="4">
        <f>'pdf DetailxSch Pos'!T111*'pdf DetailxSch Pos'!T$124</f>
        <v>60676.224767295193</v>
      </c>
      <c r="U111" s="4">
        <f>'pdf DetailxSch Pos'!U111*'pdf DetailxSch Pos'!U$124</f>
        <v>99432.634749854755</v>
      </c>
      <c r="V111" s="4">
        <f>'pdf DetailxSch Pos'!V111*'pdf DetailxSch Pos'!V$124</f>
        <v>110891.27068881014</v>
      </c>
      <c r="W111" s="4">
        <f>'pdf DetailxSch Pos'!W111*'pdf DetailxSch Pos'!W$124</f>
        <v>499010.71809964563</v>
      </c>
      <c r="X111" s="4">
        <f>'pdf DetailxSch Pos'!X111*'pdf DetailxSch Pos'!X$124</f>
        <v>55445.635344405069</v>
      </c>
      <c r="Y111" s="4">
        <f>'pdf DetailxSch Pos'!Y111*'pdf DetailxSch Pos'!Y$124</f>
        <v>221782.54137762028</v>
      </c>
      <c r="Z111" s="4">
        <f>'pdf DetailxSch Pos'!Z111*'pdf DetailxSch Pos'!Z$124</f>
        <v>110891.27068881014</v>
      </c>
      <c r="AA111" s="4">
        <f>'pdf DetailxSch Pos'!AA111*'pdf DetailxSch Pos'!AA$124</f>
        <v>221782.54137762028</v>
      </c>
      <c r="AB111" s="4">
        <f>'pdf DetailxSch Pos'!AB111*'pdf DetailxSch Pos'!AB$124</f>
        <v>167055.78847282359</v>
      </c>
      <c r="AC111" s="4">
        <f>'pdf DetailxSch Pos'!AC111*'pdf DetailxSch Pos'!AC$124</f>
        <v>100233.47308369415</v>
      </c>
      <c r="AD111" s="4">
        <f>'pdf DetailxSch Pos'!AD111*'pdf DetailxSch Pos'!AD$124</f>
        <v>1996042.8723985825</v>
      </c>
      <c r="AE111" s="4">
        <f>'pdf DetailxSch Pos'!AE111*'pdf DetailxSch Pos'!AE$124</f>
        <v>0</v>
      </c>
      <c r="AF111" s="4">
        <f>'pdf DetailxSch Pos'!AF111*'pdf DetailxSch Pos'!AF$124</f>
        <v>110891.27068881014</v>
      </c>
      <c r="AG111" s="4">
        <f>'pdf DetailxSch Pos'!AG111*'pdf DetailxSch Pos'!AG$124</f>
        <v>221782.54137762028</v>
      </c>
      <c r="AH111" s="4">
        <f>'pdf DetailxSch Pos'!AH111*'pdf DetailxSch Pos'!AH$124</f>
        <v>887130.16551048111</v>
      </c>
      <c r="AI111" s="4">
        <f>'pdf DetailxSch Pos'!AI111*'pdf DetailxSch Pos'!AI$124</f>
        <v>133644.63077825887</v>
      </c>
      <c r="AJ111" s="4">
        <f>'pdf DetailxSch Pos'!AJ111*'pdf DetailxSch Pos'!AJ$124</f>
        <v>0</v>
      </c>
      <c r="AK111" s="4">
        <f>'pdf DetailxSch Pos'!AK111*'pdf DetailxSch Pos'!AK$124</f>
        <v>0</v>
      </c>
      <c r="AL111" s="4">
        <f>'pdf DetailxSch Pos'!AL111*'pdf DetailxSch Pos'!AL$124</f>
        <v>0</v>
      </c>
      <c r="AM111" s="4">
        <f>'pdf DetailxSch Pos'!AM111*'pdf DetailxSch Pos'!AM$124</f>
        <v>9980.214361992912</v>
      </c>
      <c r="AN111" s="4">
        <f>'pdf DetailxSch Pos'!AN111*'pdf DetailxSch Pos'!AN$124</f>
        <v>0</v>
      </c>
      <c r="AO111" s="4">
        <f>'pdf DetailxSch Pos'!AO111*'pdf DetailxSch Pos'!AO$124</f>
        <v>0</v>
      </c>
      <c r="AP111" s="4">
        <f>'pdf DetailxSch Pos'!AP111*'pdf DetailxSch Pos'!AP$124</f>
        <v>0</v>
      </c>
      <c r="AQ111" s="4">
        <f>'pdf DetailxSch Pos'!AQ111*'pdf DetailxSch Pos'!AQ$124</f>
        <v>42960</v>
      </c>
      <c r="AR111" s="4">
        <f>'pdf DetailxSch Pos'!AR111*'pdf DetailxSch Pos'!AR$124</f>
        <v>42960</v>
      </c>
      <c r="AS111" s="4">
        <f>'pdf DetailxSch Pos'!AS111*'pdf DetailxSch Pos'!AS$124</f>
        <v>10740</v>
      </c>
      <c r="AT111" s="4">
        <f>'pdf DetailxSch Pos'!AT111*'pdf DetailxSch Pos'!AT$125</f>
        <v>0</v>
      </c>
      <c r="AU111" s="4">
        <f>'pdf DetailxSch Pos'!AU111*'pdf DetailxSch Pos'!AU$125</f>
        <v>0</v>
      </c>
      <c r="AV111" s="4">
        <f>'pdf DetailxSch Pos'!AV111*'pdf DetailxSch Pos'!AV$125</f>
        <v>214980.29556650241</v>
      </c>
      <c r="AW111" s="4">
        <f>'pdf DetailxSch Pos'!AW111*'pdf DetailxSch Pos'!AW$125</f>
        <v>3473.8916256157622</v>
      </c>
      <c r="AX111" s="4">
        <f>'pdf DetailxSch Pos'!AX111*'pdf DetailxSch Pos'!AX$125</f>
        <v>0</v>
      </c>
      <c r="AY111" s="4">
        <f>'pdf DetailxSch Pos'!AY111*'pdf DetailxSch Pos'!AY$124</f>
        <v>114084.97559574516</v>
      </c>
      <c r="AZ111" s="4">
        <f>'pdf DetailxSch Pos'!AZ111*'pdf DetailxSch Pos'!AZ$124</f>
        <v>0</v>
      </c>
      <c r="BA111" s="4">
        <f>'pdf DetailxSch Pos'!BA111*'pdf DetailxSch Pos'!BA$124</f>
        <v>0</v>
      </c>
      <c r="BB111" s="4">
        <f>'pdf DetailxSch Pos'!BB111*'pdf DetailxSch Pos'!BB$124</f>
        <v>0</v>
      </c>
      <c r="BC111" s="4">
        <f>'pdf DetailxSch Pos'!BC111*'pdf DetailxSch Pos'!BC$124</f>
        <v>0</v>
      </c>
      <c r="BD111" s="4">
        <f>'pdf DetailxSch Pos'!BD111*'pdf DetailxSch Pos'!BD$124</f>
        <v>0</v>
      </c>
      <c r="BE111" s="4">
        <f>'pdf DetailxSch Pos'!BE111*'pdf DetailxSch Pos'!BE$124</f>
        <v>0</v>
      </c>
      <c r="BF111" s="4">
        <f>'pdf DetailxSch Pos'!BF111*'pdf DetailxSch Pos'!BF$125</f>
        <v>0</v>
      </c>
      <c r="BG111" s="4">
        <f>'pdf DetailxSch Pos'!BG111*'pdf DetailxSch Pos'!BG$125</f>
        <v>0</v>
      </c>
      <c r="BH111" s="4">
        <f>'pdf DetailxSch Pos'!BH111*'pdf DetailxSch Pos'!BH$125</f>
        <v>0</v>
      </c>
      <c r="BI111" s="4">
        <f>'pdf DetailxSch Pos'!BI111*'pdf DetailxSch Pos'!BI$125</f>
        <v>0</v>
      </c>
      <c r="BJ111" s="4">
        <f>'pdf DetailxSch Pos'!BJ111*'pdf DetailxSch Pos'!BJ$124</f>
        <v>0</v>
      </c>
      <c r="BK111" s="4">
        <f>'pdf DetailxSch Pos'!BK111*'pdf DetailxSch Pos'!BK$124</f>
        <v>0</v>
      </c>
      <c r="BL111" s="4">
        <f>'pdf DetailxSch Pos'!BL111*'pdf DetailxSch Pos'!BL$124</f>
        <v>0</v>
      </c>
      <c r="BM111" s="4">
        <f>'pdf DetailxSch Pos'!BM111*'pdf DetailxSch Pos'!BM$124</f>
        <v>0</v>
      </c>
      <c r="BN111" s="4">
        <f>'pdf DetailxSch Pos'!BN111*'pdf DetailxSch Pos'!BN$124</f>
        <v>0</v>
      </c>
      <c r="BO111" s="4">
        <f>'pdf DetailxSch Pos'!BO111*'pdf DetailxSch Pos'!BO$124</f>
        <v>0</v>
      </c>
      <c r="BP111" s="4">
        <f>'pdf DetailxSch Pos'!BP111*'pdf DetailxSch Pos'!BP$124</f>
        <v>0</v>
      </c>
      <c r="BQ111" s="4">
        <f>'pdf DetailxSch Pos'!BQ111*'pdf DetailxSch Pos'!BQ$124</f>
        <v>0</v>
      </c>
      <c r="BR111" s="4">
        <f>'pdf DetailxSch Pos'!BR111*'pdf DetailxSch Pos'!BR$125</f>
        <v>0</v>
      </c>
      <c r="BS111" s="4">
        <f>'pdf DetailxSch Pos'!BS111*'pdf DetailxSch Pos'!BS$125</f>
        <v>0</v>
      </c>
      <c r="BT111" s="4">
        <f>'pdf DetailxSch Pos'!BT111*'pdf DetailxSch Pos'!BT$125</f>
        <v>130248.27586206893</v>
      </c>
      <c r="BU111" s="4">
        <f>'pdf DetailxSch Pos'!BU111*'pdf DetailxSch Pos'!BU$125</f>
        <v>0</v>
      </c>
      <c r="BV111" s="4">
        <f>'pdf DetailxSch Pos'!BV111*'pdf DetailxSch Pos'!BV$124</f>
        <v>0</v>
      </c>
      <c r="BW111" s="4">
        <f>'pdf DetailxSch Pos'!BW111*'pdf DetailxSch Pos'!BW$125</f>
        <v>0</v>
      </c>
      <c r="BX111" s="4">
        <f>'pdf DetailxSch Pos'!BX111*'pdf DetailxSch Pos'!BX$125</f>
        <v>15252.216748768467</v>
      </c>
      <c r="BY111" s="4">
        <f>'pdf DetailxSch Pos'!BY111*'pdf DetailxSch Pos'!BY$125</f>
        <v>2770.4433497536938</v>
      </c>
      <c r="BZ111" s="4">
        <f>'pdf DetailxSch Pos'!BZ111*'pdf DetailxSch Pos'!BZ$125</f>
        <v>2408.8669950738908</v>
      </c>
      <c r="CA111" s="4">
        <f>'pdf DetailxSch Pos'!CA111*'pdf DetailxSch Pos'!CA$125</f>
        <v>2408.8669950738908</v>
      </c>
      <c r="CB111" s="4">
        <f>'pdf DetailxSch Pos'!CB111*'pdf DetailxSch Pos'!CB$125</f>
        <v>2770.4433497536938</v>
      </c>
      <c r="CC111" s="4">
        <f>'pdf DetailxSch Pos'!CC111*'pdf DetailxSch Pos'!CC$125</f>
        <v>9635.4679802955634</v>
      </c>
      <c r="CD111" s="4">
        <f>'pdf DetailxSch Pos'!CD111*'pdf DetailxSch Pos'!CD$124</f>
        <v>0</v>
      </c>
      <c r="CE111" s="4">
        <f>'pdf DetailxSch Pos'!CE111*'pdf DetailxSch Pos'!CE$124</f>
        <v>0</v>
      </c>
      <c r="CF111" s="4">
        <f>'pdf DetailxSch Pos'!CF111*'pdf DetailxSch Pos'!CF$125</f>
        <v>0</v>
      </c>
      <c r="CG111" s="4">
        <f>'pdf DetailxSch Pos'!CG111*'pdf DetailxSch Pos'!CG$125</f>
        <v>0</v>
      </c>
      <c r="CH111" s="4">
        <f>'pdf DetailxSch Pos'!CH111*'pdf DetailxSch Pos'!CH$124</f>
        <v>0</v>
      </c>
      <c r="CI111" s="4">
        <f>'pdf DetailxSch Pos'!CI111*'pdf DetailxSch Pos'!CI$124</f>
        <v>0</v>
      </c>
      <c r="CJ111" s="4">
        <f>'pdf DetailxSch Pos'!CJ111*'pdf DetailxSch Pos'!CJ$125</f>
        <v>0</v>
      </c>
      <c r="CK111" s="4">
        <f>'pdf DetailxSch Pos'!CK111*'pdf DetailxSch Pos'!CK$125</f>
        <v>0</v>
      </c>
      <c r="CL111" s="4">
        <f>'pdf DetailxSch Pos'!CL111*'pdf DetailxSch Pos'!CL$125</f>
        <v>48177.339901477819</v>
      </c>
      <c r="CM111" s="4">
        <f>'pdf DetailxSch Pos'!CM111*'pdf DetailxSch Pos'!CM$125</f>
        <v>95723.15270935958</v>
      </c>
      <c r="CN111" s="4">
        <f>'pdf DetailxSch Pos'!CN111*'pdf DetailxSch Pos'!CN$125</f>
        <v>6714.2857142857119</v>
      </c>
      <c r="CO111" s="4">
        <f>'pdf DetailxSch Pos'!CO111*'pdf DetailxSch Pos'!CO$125</f>
        <v>0</v>
      </c>
      <c r="CP111" s="4">
        <f>'pdf DetailxSch Pos'!CP111*'pdf DetailxSch Pos'!CP$125</f>
        <v>0</v>
      </c>
      <c r="CQ111" s="4">
        <f>'pdf DetailxSch Pos'!CQ111*'pdf DetailxSch Pos'!CQ$125</f>
        <v>0</v>
      </c>
      <c r="CR111" s="4">
        <f>'pdf DetailxSch Pos'!CR111*'pdf DetailxSch Pos'!CR$125</f>
        <v>21630.541871921174</v>
      </c>
      <c r="CS111" s="4">
        <f>'pdf DetailxSch Pos'!CS111*'pdf DetailxSch Pos'!CS$124</f>
        <v>0</v>
      </c>
      <c r="CT111" s="4">
        <f>'pdf DetailxSch Pos'!CT111*'pdf DetailxSch Pos'!CT$125</f>
        <v>46921.182266009841</v>
      </c>
      <c r="CU111" s="4">
        <f>'pdf DetailxSch Pos'!CU111*'pdf DetailxSch Pos'!CU$125</f>
        <v>0</v>
      </c>
      <c r="CV111" s="4">
        <f>'pdf DetailxSch Pos'!CV111*'pdf DetailxSch Pos'!CV$125</f>
        <v>0</v>
      </c>
      <c r="CW111" s="4">
        <f>'pdf DetailxSch Pos'!CW111*'pdf DetailxSch Pos'!CW$125</f>
        <v>0</v>
      </c>
      <c r="CY111" s="4">
        <f>'pdf DetailxSch Pos'!CY111*'pdf DetailxSch Pos'!CY$125</f>
        <v>0</v>
      </c>
      <c r="CZ111" s="4">
        <f>'pdf DetailxSch Pos'!CZ111*'pdf DetailxSch Pos'!CZ$125</f>
        <v>0</v>
      </c>
      <c r="DA111" s="4">
        <f>'pdf DetailxSch Pos'!DA111*'pdf DetailxSch Pos'!DA$125</f>
        <v>0</v>
      </c>
      <c r="DB111" s="4">
        <f>'pdf DetailxSch Pos'!DB111*'pdf DetailxSch Pos'!DB$125</f>
        <v>0</v>
      </c>
      <c r="DC111" s="4">
        <f>'pdf DetailxSch Pos'!DC111*'pdf DetailxSch Pos'!DC$125</f>
        <v>0</v>
      </c>
      <c r="DD111" s="4">
        <f>'pdf DetailxSch $$'!DE111</f>
        <v>13971</v>
      </c>
      <c r="DE111" s="4">
        <f t="shared" si="4"/>
        <v>6586768.7997807907</v>
      </c>
      <c r="DF111" s="4">
        <f t="shared" si="5"/>
        <v>6600739.7997807907</v>
      </c>
      <c r="DG111" s="4">
        <f>'pdf DetailxSch $$'!DG111</f>
        <v>6752537</v>
      </c>
      <c r="DH111" s="4">
        <f t="shared" si="6"/>
        <v>151797.20021920931</v>
      </c>
      <c r="DI111" s="44">
        <f t="shared" si="7"/>
        <v>-2.2996998037136757E-2</v>
      </c>
    </row>
    <row r="112" spans="1:113" x14ac:dyDescent="0.2">
      <c r="A112" s="7">
        <v>330</v>
      </c>
      <c r="B112" t="s">
        <v>127</v>
      </c>
      <c r="C112" t="s">
        <v>351</v>
      </c>
      <c r="D112">
        <v>6</v>
      </c>
      <c r="E112" s="10">
        <v>547</v>
      </c>
      <c r="F112" s="9">
        <v>0.38400000000000001</v>
      </c>
      <c r="G112">
        <v>210</v>
      </c>
      <c r="H112" s="4">
        <f>'pdf DetailxSch Pos'!H112*'pdf DetailxSch Pos'!H$124</f>
        <v>191050.75104188372</v>
      </c>
      <c r="I112" s="4">
        <f>'pdf DetailxSch Pos'!I112*'pdf DetailxSch Pos'!I$124</f>
        <v>110891.27068881014</v>
      </c>
      <c r="J112" s="4">
        <f>'pdf DetailxSch Pos'!J112*'pdf DetailxSch Pos'!J$124</f>
        <v>214080.64890331691</v>
      </c>
      <c r="K112" s="4">
        <f>'pdf DetailxSch Pos'!K112*'pdf DetailxSch Pos'!K$124</f>
        <v>0</v>
      </c>
      <c r="L112" s="4">
        <f>'pdf DetailxSch Pos'!L112*'pdf DetailxSch Pos'!L$124</f>
        <v>0</v>
      </c>
      <c r="M112" s="4">
        <f>'pdf DetailxSch Pos'!M112*'pdf DetailxSch Pos'!M$124</f>
        <v>89505.059196611037</v>
      </c>
      <c r="N112" s="4">
        <f>'pdf DetailxSch Pos'!N112*'pdf DetailxSch Pos'!N$124</f>
        <v>59866.796146808359</v>
      </c>
      <c r="O112" s="4">
        <f>'pdf DetailxSch Pos'!O112*'pdf DetailxSch Pos'!O$124</f>
        <v>62763.671429619535</v>
      </c>
      <c r="P112" s="4">
        <f>'pdf DetailxSch Pos'!P112*'pdf DetailxSch Pos'!P$124</f>
        <v>0</v>
      </c>
      <c r="Q112" s="4">
        <f>'pdf DetailxSch Pos'!Q112*'pdf DetailxSch Pos'!Q$124</f>
        <v>0</v>
      </c>
      <c r="R112" s="4">
        <f>'pdf DetailxSch Pos'!R112*'pdf DetailxSch Pos'!R$124</f>
        <v>0</v>
      </c>
      <c r="S112" s="4">
        <f>'pdf DetailxSch Pos'!S112*'pdf DetailxSch Pos'!S$124</f>
        <v>77625.750694703253</v>
      </c>
      <c r="T112" s="4">
        <f>'pdf DetailxSch Pos'!T112*'pdf DetailxSch Pos'!T$124</f>
        <v>60676.224767295193</v>
      </c>
      <c r="U112" s="4">
        <f>'pdf DetailxSch Pos'!U112*'pdf DetailxSch Pos'!U$124</f>
        <v>149148.95212478214</v>
      </c>
      <c r="V112" s="4">
        <f>'pdf DetailxSch Pos'!V112*'pdf DetailxSch Pos'!V$124</f>
        <v>110891.27068881014</v>
      </c>
      <c r="W112" s="4">
        <f>'pdf DetailxSch Pos'!W112*'pdf DetailxSch Pos'!W$124</f>
        <v>499010.71809964563</v>
      </c>
      <c r="X112" s="4">
        <f>'pdf DetailxSch Pos'!X112*'pdf DetailxSch Pos'!X$124</f>
        <v>0</v>
      </c>
      <c r="Y112" s="4">
        <f>'pdf DetailxSch Pos'!Y112*'pdf DetailxSch Pos'!Y$124</f>
        <v>443565.08275524055</v>
      </c>
      <c r="Z112" s="4">
        <f>'pdf DetailxSch Pos'!Z112*'pdf DetailxSch Pos'!Z$124</f>
        <v>0</v>
      </c>
      <c r="AA112" s="4">
        <f>'pdf DetailxSch Pos'!AA112*'pdf DetailxSch Pos'!AA$124</f>
        <v>443565.08275524055</v>
      </c>
      <c r="AB112" s="4">
        <f>'pdf DetailxSch Pos'!AB112*'pdf DetailxSch Pos'!AB$124</f>
        <v>267289.26155651774</v>
      </c>
      <c r="AC112" s="4">
        <f>'pdf DetailxSch Pos'!AC112*'pdf DetailxSch Pos'!AC$124</f>
        <v>133644.63077825887</v>
      </c>
      <c r="AD112" s="4">
        <f>'pdf DetailxSch Pos'!AD112*'pdf DetailxSch Pos'!AD$124</f>
        <v>2439607.9551538229</v>
      </c>
      <c r="AE112" s="4">
        <f>'pdf DetailxSch Pos'!AE112*'pdf DetailxSch Pos'!AE$124</f>
        <v>0</v>
      </c>
      <c r="AF112" s="4">
        <f>'pdf DetailxSch Pos'!AF112*'pdf DetailxSch Pos'!AF$124</f>
        <v>110891.27068881014</v>
      </c>
      <c r="AG112" s="4">
        <f>'pdf DetailxSch Pos'!AG112*'pdf DetailxSch Pos'!AG$124</f>
        <v>221782.54137762028</v>
      </c>
      <c r="AH112" s="4">
        <f>'pdf DetailxSch Pos'!AH112*'pdf DetailxSch Pos'!AH$124</f>
        <v>998021.43619929126</v>
      </c>
      <c r="AI112" s="4">
        <f>'pdf DetailxSch Pos'!AI112*'pdf DetailxSch Pos'!AI$124</f>
        <v>233878.10386195302</v>
      </c>
      <c r="AJ112" s="4">
        <f>'pdf DetailxSch Pos'!AJ112*'pdf DetailxSch Pos'!AJ$124</f>
        <v>0</v>
      </c>
      <c r="AK112" s="4">
        <f>'pdf DetailxSch Pos'!AK112*'pdf DetailxSch Pos'!AK$124</f>
        <v>0</v>
      </c>
      <c r="AL112" s="4">
        <f>'pdf DetailxSch Pos'!AL112*'pdf DetailxSch Pos'!AL$124</f>
        <v>110891.27068881014</v>
      </c>
      <c r="AM112" s="4">
        <f>'pdf DetailxSch Pos'!AM112*'pdf DetailxSch Pos'!AM$124</f>
        <v>0</v>
      </c>
      <c r="AN112" s="4">
        <f>'pdf DetailxSch Pos'!AN112*'pdf DetailxSch Pos'!AN$124</f>
        <v>0</v>
      </c>
      <c r="AO112" s="4">
        <f>'pdf DetailxSch Pos'!AO112*'pdf DetailxSch Pos'!AO$124</f>
        <v>0</v>
      </c>
      <c r="AP112" s="4">
        <f>'pdf DetailxSch Pos'!AP112*'pdf DetailxSch Pos'!AP$124</f>
        <v>0</v>
      </c>
      <c r="AQ112" s="4">
        <f>'pdf DetailxSch Pos'!AQ112*'pdf DetailxSch Pos'!AQ$124</f>
        <v>35800</v>
      </c>
      <c r="AR112" s="4">
        <f>'pdf DetailxSch Pos'!AR112*'pdf DetailxSch Pos'!AR$124</f>
        <v>35800</v>
      </c>
      <c r="AS112" s="4">
        <f>'pdf DetailxSch Pos'!AS112*'pdf DetailxSch Pos'!AS$124</f>
        <v>10740</v>
      </c>
      <c r="AT112" s="4">
        <f>'pdf DetailxSch Pos'!AT112*'pdf DetailxSch Pos'!AT$125</f>
        <v>0</v>
      </c>
      <c r="AU112" s="4">
        <f>'pdf DetailxSch Pos'!AU112*'pdf DetailxSch Pos'!AU$125</f>
        <v>0</v>
      </c>
      <c r="AV112" s="4">
        <f>'pdf DetailxSch Pos'!AV112*'pdf DetailxSch Pos'!AV$125</f>
        <v>240476.84729064032</v>
      </c>
      <c r="AW112" s="4">
        <f>'pdf DetailxSch Pos'!AW112*'pdf DetailxSch Pos'!AW$125</f>
        <v>3885.7142857142844</v>
      </c>
      <c r="AX112" s="4">
        <f>'pdf DetailxSch Pos'!AX112*'pdf DetailxSch Pos'!AX$125</f>
        <v>0</v>
      </c>
      <c r="AY112" s="4">
        <f>'pdf DetailxSch Pos'!AY112*'pdf DetailxSch Pos'!AY$124</f>
        <v>0</v>
      </c>
      <c r="AZ112" s="4">
        <f>'pdf DetailxSch Pos'!AZ112*'pdf DetailxSch Pos'!AZ$124</f>
        <v>0</v>
      </c>
      <c r="BA112" s="4">
        <f>'pdf DetailxSch Pos'!BA112*'pdf DetailxSch Pos'!BA$124</f>
        <v>0</v>
      </c>
      <c r="BB112" s="4">
        <f>'pdf DetailxSch Pos'!BB112*'pdf DetailxSch Pos'!BB$124</f>
        <v>0</v>
      </c>
      <c r="BC112" s="4">
        <f>'pdf DetailxSch Pos'!BC112*'pdf DetailxSch Pos'!BC$124</f>
        <v>0</v>
      </c>
      <c r="BD112" s="4">
        <f>'pdf DetailxSch Pos'!BD112*'pdf DetailxSch Pos'!BD$124</f>
        <v>0</v>
      </c>
      <c r="BE112" s="4">
        <f>'pdf DetailxSch Pos'!BE112*'pdf DetailxSch Pos'!BE$124</f>
        <v>0</v>
      </c>
      <c r="BF112" s="4">
        <f>'pdf DetailxSch Pos'!BF112*'pdf DetailxSch Pos'!BF$125</f>
        <v>0</v>
      </c>
      <c r="BG112" s="4">
        <f>'pdf DetailxSch Pos'!BG112*'pdf DetailxSch Pos'!BG$125</f>
        <v>0</v>
      </c>
      <c r="BH112" s="4">
        <f>'pdf DetailxSch Pos'!BH112*'pdf DetailxSch Pos'!BH$125</f>
        <v>0</v>
      </c>
      <c r="BI112" s="4">
        <f>'pdf DetailxSch Pos'!BI112*'pdf DetailxSch Pos'!BI$125</f>
        <v>0</v>
      </c>
      <c r="BJ112" s="4">
        <f>'pdf DetailxSch Pos'!BJ112*'pdf DetailxSch Pos'!BJ$124</f>
        <v>0</v>
      </c>
      <c r="BK112" s="4">
        <f>'pdf DetailxSch Pos'!BK112*'pdf DetailxSch Pos'!BK$124</f>
        <v>0</v>
      </c>
      <c r="BL112" s="4">
        <f>'pdf DetailxSch Pos'!BL112*'pdf DetailxSch Pos'!BL$124</f>
        <v>0</v>
      </c>
      <c r="BM112" s="4">
        <f>'pdf DetailxSch Pos'!BM112*'pdf DetailxSch Pos'!BM$124</f>
        <v>0</v>
      </c>
      <c r="BN112" s="4">
        <f>'pdf DetailxSch Pos'!BN112*'pdf DetailxSch Pos'!BN$124</f>
        <v>0</v>
      </c>
      <c r="BO112" s="4">
        <f>'pdf DetailxSch Pos'!BO112*'pdf DetailxSch Pos'!BO$124</f>
        <v>0</v>
      </c>
      <c r="BP112" s="4">
        <f>'pdf DetailxSch Pos'!BP112*'pdf DetailxSch Pos'!BP$124</f>
        <v>0</v>
      </c>
      <c r="BQ112" s="4">
        <f>'pdf DetailxSch Pos'!BQ112*'pdf DetailxSch Pos'!BQ$124</f>
        <v>0</v>
      </c>
      <c r="BR112" s="4">
        <f>'pdf DetailxSch Pos'!BR112*'pdf DetailxSch Pos'!BR$125</f>
        <v>0</v>
      </c>
      <c r="BS112" s="4">
        <f>'pdf DetailxSch Pos'!BS112*'pdf DetailxSch Pos'!BS$125</f>
        <v>0</v>
      </c>
      <c r="BT112" s="4">
        <f>'pdf DetailxSch Pos'!BT112*'pdf DetailxSch Pos'!BT$125</f>
        <v>110191.13300492607</v>
      </c>
      <c r="BU112" s="4">
        <f>'pdf DetailxSch Pos'!BU112*'pdf DetailxSch Pos'!BU$125</f>
        <v>0</v>
      </c>
      <c r="BV112" s="4">
        <f>'pdf DetailxSch Pos'!BV112*'pdf DetailxSch Pos'!BV$124</f>
        <v>0</v>
      </c>
      <c r="BW112" s="4">
        <f>'pdf DetailxSch Pos'!BW112*'pdf DetailxSch Pos'!BW$125</f>
        <v>0</v>
      </c>
      <c r="BX112" s="4">
        <f>'pdf DetailxSch Pos'!BX112*'pdf DetailxSch Pos'!BX$125</f>
        <v>4146.7980295566485</v>
      </c>
      <c r="BY112" s="4">
        <f>'pdf DetailxSch Pos'!BY112*'pdf DetailxSch Pos'!BY$125</f>
        <v>3098.5221674876839</v>
      </c>
      <c r="BZ112" s="4">
        <f>'pdf DetailxSch Pos'!BZ112*'pdf DetailxSch Pos'!BZ$125</f>
        <v>2694.5812807881766</v>
      </c>
      <c r="CA112" s="4">
        <f>'pdf DetailxSch Pos'!CA112*'pdf DetailxSch Pos'!CA$125</f>
        <v>2694.5812807881766</v>
      </c>
      <c r="CB112" s="4">
        <f>'pdf DetailxSch Pos'!CB112*'pdf DetailxSch Pos'!CB$125</f>
        <v>3098.5221674876839</v>
      </c>
      <c r="CC112" s="4">
        <f>'pdf DetailxSch Pos'!CC112*'pdf DetailxSch Pos'!CC$125</f>
        <v>10778.325123152707</v>
      </c>
      <c r="CD112" s="4">
        <f>'pdf DetailxSch Pos'!CD112*'pdf DetailxSch Pos'!CD$124</f>
        <v>0</v>
      </c>
      <c r="CE112" s="4">
        <f>'pdf DetailxSch Pos'!CE112*'pdf DetailxSch Pos'!CE$124</f>
        <v>0</v>
      </c>
      <c r="CF112" s="4">
        <f>'pdf DetailxSch Pos'!CF112*'pdf DetailxSch Pos'!CF$125</f>
        <v>0</v>
      </c>
      <c r="CG112" s="4">
        <f>'pdf DetailxSch Pos'!CG112*'pdf DetailxSch Pos'!CG$125</f>
        <v>0</v>
      </c>
      <c r="CH112" s="4">
        <f>'pdf DetailxSch Pos'!CH112*'pdf DetailxSch Pos'!CH$124</f>
        <v>0</v>
      </c>
      <c r="CI112" s="4">
        <f>'pdf DetailxSch Pos'!CI112*'pdf DetailxSch Pos'!CI$124</f>
        <v>0</v>
      </c>
      <c r="CJ112" s="4">
        <f>'pdf DetailxSch Pos'!CJ112*'pdf DetailxSch Pos'!CJ$125</f>
        <v>0</v>
      </c>
      <c r="CK112" s="4">
        <f>'pdf DetailxSch Pos'!CK112*'pdf DetailxSch Pos'!CK$125</f>
        <v>0</v>
      </c>
      <c r="CL112" s="4">
        <f>'pdf DetailxSch Pos'!CL112*'pdf DetailxSch Pos'!CL$125</f>
        <v>53891.625615763529</v>
      </c>
      <c r="CM112" s="4">
        <f>'pdf DetailxSch Pos'!CM112*'pdf DetailxSch Pos'!CM$125</f>
        <v>114503.44827586203</v>
      </c>
      <c r="CN112" s="4">
        <f>'pdf DetailxSch Pos'!CN112*'pdf DetailxSch Pos'!CN$125</f>
        <v>5744.8275862068949</v>
      </c>
      <c r="CO112" s="4">
        <f>'pdf DetailxSch Pos'!CO112*'pdf DetailxSch Pos'!CO$125</f>
        <v>0</v>
      </c>
      <c r="CP112" s="4">
        <f>'pdf DetailxSch Pos'!CP112*'pdf DetailxSch Pos'!CP$125</f>
        <v>0</v>
      </c>
      <c r="CQ112" s="4">
        <f>'pdf DetailxSch Pos'!CQ112*'pdf DetailxSch Pos'!CQ$125</f>
        <v>13654.187192118223</v>
      </c>
      <c r="CR112" s="4">
        <f>'pdf DetailxSch Pos'!CR112*'pdf DetailxSch Pos'!CR$125</f>
        <v>0</v>
      </c>
      <c r="CS112" s="4">
        <f>'pdf DetailxSch Pos'!CS112*'pdf DetailxSch Pos'!CS$124</f>
        <v>0</v>
      </c>
      <c r="CT112" s="4">
        <f>'pdf DetailxSch Pos'!CT112*'pdf DetailxSch Pos'!CT$125</f>
        <v>14359.605911330045</v>
      </c>
      <c r="CU112" s="4">
        <f>'pdf DetailxSch Pos'!CU112*'pdf DetailxSch Pos'!CU$125</f>
        <v>0</v>
      </c>
      <c r="CV112" s="4">
        <f>'pdf DetailxSch Pos'!CV112*'pdf DetailxSch Pos'!CV$125</f>
        <v>0</v>
      </c>
      <c r="CW112" s="4">
        <f>'pdf DetailxSch Pos'!CW112*'pdf DetailxSch Pos'!CW$125</f>
        <v>0</v>
      </c>
      <c r="CY112" s="4">
        <f>'pdf DetailxSch Pos'!CY112*'pdf DetailxSch Pos'!CY$125</f>
        <v>0</v>
      </c>
      <c r="CZ112" s="4">
        <f>'pdf DetailxSch Pos'!CZ112*'pdf DetailxSch Pos'!CZ$125</f>
        <v>0</v>
      </c>
      <c r="DA112" s="4">
        <f>'pdf DetailxSch Pos'!DA112*'pdf DetailxSch Pos'!DA$125</f>
        <v>0</v>
      </c>
      <c r="DB112" s="4">
        <f>'pdf DetailxSch Pos'!DB112*'pdf DetailxSch Pos'!DB$125</f>
        <v>0</v>
      </c>
      <c r="DC112" s="4">
        <f>'pdf DetailxSch Pos'!DC112*'pdf DetailxSch Pos'!DC$125</f>
        <v>0</v>
      </c>
      <c r="DD112" s="4">
        <f>'pdf DetailxSch $$'!DE112</f>
        <v>-13849</v>
      </c>
      <c r="DE112" s="4">
        <f t="shared" si="4"/>
        <v>7694206.4688096764</v>
      </c>
      <c r="DF112" s="4">
        <f t="shared" si="5"/>
        <v>7680357.4688096764</v>
      </c>
      <c r="DG112" s="4">
        <f>'pdf DetailxSch $$'!DG112</f>
        <v>7874986</v>
      </c>
      <c r="DH112" s="4">
        <f t="shared" si="6"/>
        <v>194628.53119032364</v>
      </c>
      <c r="DI112" s="44">
        <f t="shared" si="7"/>
        <v>-2.5341077154379863E-2</v>
      </c>
    </row>
    <row r="113" spans="1:113" x14ac:dyDescent="0.2">
      <c r="A113" s="7">
        <v>331</v>
      </c>
      <c r="B113" t="s">
        <v>128</v>
      </c>
      <c r="C113" t="s">
        <v>351</v>
      </c>
      <c r="D113">
        <v>6</v>
      </c>
      <c r="E113" s="10">
        <v>366</v>
      </c>
      <c r="F113" s="9">
        <v>0.30099999999999999</v>
      </c>
      <c r="G113">
        <v>110</v>
      </c>
      <c r="H113" s="4">
        <f>'pdf DetailxSch Pos'!H113*'pdf DetailxSch Pos'!H$124</f>
        <v>191050.75104188372</v>
      </c>
      <c r="I113" s="4">
        <f>'pdf DetailxSch Pos'!I113*'pdf DetailxSch Pos'!I$124</f>
        <v>110891.27068881014</v>
      </c>
      <c r="J113" s="4">
        <f>'pdf DetailxSch Pos'!J113*'pdf DetailxSch Pos'!J$124</f>
        <v>137623.27429498945</v>
      </c>
      <c r="K113" s="4">
        <f>'pdf DetailxSch Pos'!K113*'pdf DetailxSch Pos'!K$124</f>
        <v>0</v>
      </c>
      <c r="L113" s="4">
        <f>'pdf DetailxSch Pos'!L113*'pdf DetailxSch Pos'!L$124</f>
        <v>0</v>
      </c>
      <c r="M113" s="4">
        <f>'pdf DetailxSch Pos'!M113*'pdf DetailxSch Pos'!M$124</f>
        <v>89505.059196611037</v>
      </c>
      <c r="N113" s="4">
        <f>'pdf DetailxSch Pos'!N113*'pdf DetailxSch Pos'!N$124</f>
        <v>59866.796146808359</v>
      </c>
      <c r="O113" s="4">
        <f>'pdf DetailxSch Pos'!O113*'pdf DetailxSch Pos'!O$124</f>
        <v>0</v>
      </c>
      <c r="P113" s="4">
        <f>'pdf DetailxSch Pos'!P113*'pdf DetailxSch Pos'!P$124</f>
        <v>0</v>
      </c>
      <c r="Q113" s="4">
        <f>'pdf DetailxSch Pos'!Q113*'pdf DetailxSch Pos'!Q$124</f>
        <v>0</v>
      </c>
      <c r="R113" s="4">
        <f>'pdf DetailxSch Pos'!R113*'pdf DetailxSch Pos'!R$124</f>
        <v>0</v>
      </c>
      <c r="S113" s="4">
        <f>'pdf DetailxSch Pos'!S113*'pdf DetailxSch Pos'!S$124</f>
        <v>77625.750694703253</v>
      </c>
      <c r="T113" s="4">
        <f>'pdf DetailxSch Pos'!T113*'pdf DetailxSch Pos'!T$124</f>
        <v>60676.224767295193</v>
      </c>
      <c r="U113" s="4">
        <f>'pdf DetailxSch Pos'!U113*'pdf DetailxSch Pos'!U$124</f>
        <v>99432.634749854755</v>
      </c>
      <c r="V113" s="4">
        <f>'pdf DetailxSch Pos'!V113*'pdf DetailxSch Pos'!V$124</f>
        <v>110891.27068881014</v>
      </c>
      <c r="W113" s="4">
        <f>'pdf DetailxSch Pos'!W113*'pdf DetailxSch Pos'!W$124</f>
        <v>332673.8120664304</v>
      </c>
      <c r="X113" s="4">
        <f>'pdf DetailxSch Pos'!X113*'pdf DetailxSch Pos'!X$124</f>
        <v>0</v>
      </c>
      <c r="Y113" s="4">
        <f>'pdf DetailxSch Pos'!Y113*'pdf DetailxSch Pos'!Y$124</f>
        <v>221782.54137762028</v>
      </c>
      <c r="Z113" s="4">
        <f>'pdf DetailxSch Pos'!Z113*'pdf DetailxSch Pos'!Z$124</f>
        <v>0</v>
      </c>
      <c r="AA113" s="4">
        <f>'pdf DetailxSch Pos'!AA113*'pdf DetailxSch Pos'!AA$124</f>
        <v>221782.54137762028</v>
      </c>
      <c r="AB113" s="4">
        <f>'pdf DetailxSch Pos'!AB113*'pdf DetailxSch Pos'!AB$124</f>
        <v>133644.63077825887</v>
      </c>
      <c r="AC113" s="4">
        <f>'pdf DetailxSch Pos'!AC113*'pdf DetailxSch Pos'!AC$124</f>
        <v>100233.47308369415</v>
      </c>
      <c r="AD113" s="4">
        <f>'pdf DetailxSch Pos'!AD113*'pdf DetailxSch Pos'!AD$124</f>
        <v>1774260.3310209622</v>
      </c>
      <c r="AE113" s="4">
        <f>'pdf DetailxSch Pos'!AE113*'pdf DetailxSch Pos'!AE$124</f>
        <v>0</v>
      </c>
      <c r="AF113" s="4">
        <f>'pdf DetailxSch Pos'!AF113*'pdf DetailxSch Pos'!AF$124</f>
        <v>110891.27068881014</v>
      </c>
      <c r="AG113" s="4">
        <f>'pdf DetailxSch Pos'!AG113*'pdf DetailxSch Pos'!AG$124</f>
        <v>110891.27068881014</v>
      </c>
      <c r="AH113" s="4">
        <f>'pdf DetailxSch Pos'!AH113*'pdf DetailxSch Pos'!AH$124</f>
        <v>443565.08275524055</v>
      </c>
      <c r="AI113" s="4">
        <f>'pdf DetailxSch Pos'!AI113*'pdf DetailxSch Pos'!AI$124</f>
        <v>0</v>
      </c>
      <c r="AJ113" s="4">
        <f>'pdf DetailxSch Pos'!AJ113*'pdf DetailxSch Pos'!AJ$124</f>
        <v>48327.936512970991</v>
      </c>
      <c r="AK113" s="4">
        <f>'pdf DetailxSch Pos'!AK113*'pdf DetailxSch Pos'!AK$124</f>
        <v>0</v>
      </c>
      <c r="AL113" s="4">
        <f>'pdf DetailxSch Pos'!AL113*'pdf DetailxSch Pos'!AL$124</f>
        <v>0</v>
      </c>
      <c r="AM113" s="4">
        <f>'pdf DetailxSch Pos'!AM113*'pdf DetailxSch Pos'!AM$124</f>
        <v>19960.428723985824</v>
      </c>
      <c r="AN113" s="4">
        <f>'pdf DetailxSch Pos'!AN113*'pdf DetailxSch Pos'!AN$124</f>
        <v>0</v>
      </c>
      <c r="AO113" s="4">
        <f>'pdf DetailxSch Pos'!AO113*'pdf DetailxSch Pos'!AO$124</f>
        <v>0</v>
      </c>
      <c r="AP113" s="4">
        <f>'pdf DetailxSch Pos'!AP113*'pdf DetailxSch Pos'!AP$124</f>
        <v>0</v>
      </c>
      <c r="AQ113" s="4">
        <f>'pdf DetailxSch Pos'!AQ113*'pdf DetailxSch Pos'!AQ$124</f>
        <v>0</v>
      </c>
      <c r="AR113" s="4">
        <f>'pdf DetailxSch Pos'!AR113*'pdf DetailxSch Pos'!AR$124</f>
        <v>0</v>
      </c>
      <c r="AS113" s="4">
        <f>'pdf DetailxSch Pos'!AS113*'pdf DetailxSch Pos'!AS$124</f>
        <v>0</v>
      </c>
      <c r="AT113" s="4">
        <f>'pdf DetailxSch Pos'!AT113*'pdf DetailxSch Pos'!AT$125</f>
        <v>0</v>
      </c>
      <c r="AU113" s="4">
        <f>'pdf DetailxSch Pos'!AU113*'pdf DetailxSch Pos'!AU$125</f>
        <v>0</v>
      </c>
      <c r="AV113" s="4">
        <f>'pdf DetailxSch Pos'!AV113*'pdf DetailxSch Pos'!AV$125</f>
        <v>63676.847290640377</v>
      </c>
      <c r="AW113" s="4">
        <f>'pdf DetailxSch Pos'!AW113*'pdf DetailxSch Pos'!AW$125</f>
        <v>1028.5714285714282</v>
      </c>
      <c r="AX113" s="4">
        <f>'pdf DetailxSch Pos'!AX113*'pdf DetailxSch Pos'!AX$125</f>
        <v>0</v>
      </c>
      <c r="AY113" s="4">
        <f>'pdf DetailxSch Pos'!AY113*'pdf DetailxSch Pos'!AY$124</f>
        <v>0</v>
      </c>
      <c r="AZ113" s="4">
        <f>'pdf DetailxSch Pos'!AZ113*'pdf DetailxSch Pos'!AZ$124</f>
        <v>0</v>
      </c>
      <c r="BA113" s="4">
        <f>'pdf DetailxSch Pos'!BA113*'pdf DetailxSch Pos'!BA$124</f>
        <v>0</v>
      </c>
      <c r="BB113" s="4">
        <f>'pdf DetailxSch Pos'!BB113*'pdf DetailxSch Pos'!BB$124</f>
        <v>0</v>
      </c>
      <c r="BC113" s="4">
        <f>'pdf DetailxSch Pos'!BC113*'pdf DetailxSch Pos'!BC$124</f>
        <v>0</v>
      </c>
      <c r="BD113" s="4">
        <f>'pdf DetailxSch Pos'!BD113*'pdf DetailxSch Pos'!BD$124</f>
        <v>0</v>
      </c>
      <c r="BE113" s="4">
        <f>'pdf DetailxSch Pos'!BE113*'pdf DetailxSch Pos'!BE$124</f>
        <v>0</v>
      </c>
      <c r="BF113" s="4">
        <f>'pdf DetailxSch Pos'!BF113*'pdf DetailxSch Pos'!BF$125</f>
        <v>0</v>
      </c>
      <c r="BG113" s="4">
        <f>'pdf DetailxSch Pos'!BG113*'pdf DetailxSch Pos'!BG$125</f>
        <v>0</v>
      </c>
      <c r="BH113" s="4">
        <f>'pdf DetailxSch Pos'!BH113*'pdf DetailxSch Pos'!BH$125</f>
        <v>0</v>
      </c>
      <c r="BI113" s="4">
        <f>'pdf DetailxSch Pos'!BI113*'pdf DetailxSch Pos'!BI$125</f>
        <v>0</v>
      </c>
      <c r="BJ113" s="4">
        <f>'pdf DetailxSch Pos'!BJ113*'pdf DetailxSch Pos'!BJ$124</f>
        <v>0</v>
      </c>
      <c r="BK113" s="4">
        <f>'pdf DetailxSch Pos'!BK113*'pdf DetailxSch Pos'!BK$124</f>
        <v>0</v>
      </c>
      <c r="BL113" s="4">
        <f>'pdf DetailxSch Pos'!BL113*'pdf DetailxSch Pos'!BL$124</f>
        <v>0</v>
      </c>
      <c r="BM113" s="4">
        <f>'pdf DetailxSch Pos'!BM113*'pdf DetailxSch Pos'!BM$124</f>
        <v>0</v>
      </c>
      <c r="BN113" s="4">
        <f>'pdf DetailxSch Pos'!BN113*'pdf DetailxSch Pos'!BN$124</f>
        <v>0</v>
      </c>
      <c r="BO113" s="4">
        <f>'pdf DetailxSch Pos'!BO113*'pdf DetailxSch Pos'!BO$124</f>
        <v>0</v>
      </c>
      <c r="BP113" s="4">
        <f>'pdf DetailxSch Pos'!BP113*'pdf DetailxSch Pos'!BP$124</f>
        <v>0</v>
      </c>
      <c r="BQ113" s="4">
        <f>'pdf DetailxSch Pos'!BQ113*'pdf DetailxSch Pos'!BQ$124</f>
        <v>0</v>
      </c>
      <c r="BR113" s="4">
        <f>'pdf DetailxSch Pos'!BR113*'pdf DetailxSch Pos'!BR$125</f>
        <v>0</v>
      </c>
      <c r="BS113" s="4">
        <f>'pdf DetailxSch Pos'!BS113*'pdf DetailxSch Pos'!BS$125</f>
        <v>0</v>
      </c>
      <c r="BT113" s="4">
        <f>'pdf DetailxSch Pos'!BT113*'pdf DetailxSch Pos'!BT$125</f>
        <v>110191.13300492607</v>
      </c>
      <c r="BU113" s="4">
        <f>'pdf DetailxSch Pos'!BU113*'pdf DetailxSch Pos'!BU$125</f>
        <v>0</v>
      </c>
      <c r="BV113" s="4">
        <f>'pdf DetailxSch Pos'!BV113*'pdf DetailxSch Pos'!BV$124</f>
        <v>0</v>
      </c>
      <c r="BW113" s="4">
        <f>'pdf DetailxSch Pos'!BW113*'pdf DetailxSch Pos'!BW$125</f>
        <v>0</v>
      </c>
      <c r="BX113" s="4">
        <f>'pdf DetailxSch Pos'!BX113*'pdf DetailxSch Pos'!BX$125</f>
        <v>2162.5615763546789</v>
      </c>
      <c r="BY113" s="4">
        <f>'pdf DetailxSch Pos'!BY113*'pdf DetailxSch Pos'!BY$125</f>
        <v>2073.8916256157627</v>
      </c>
      <c r="BZ113" s="4">
        <f>'pdf DetailxSch Pos'!BZ113*'pdf DetailxSch Pos'!BZ$125</f>
        <v>1802.95566502463</v>
      </c>
      <c r="CA113" s="4">
        <f>'pdf DetailxSch Pos'!CA113*'pdf DetailxSch Pos'!CA$125</f>
        <v>1802.95566502463</v>
      </c>
      <c r="CB113" s="4">
        <f>'pdf DetailxSch Pos'!CB113*'pdf DetailxSch Pos'!CB$125</f>
        <v>2073.8916256157627</v>
      </c>
      <c r="CC113" s="4">
        <f>'pdf DetailxSch Pos'!CC113*'pdf DetailxSch Pos'!CC$125</f>
        <v>7211.8226600985199</v>
      </c>
      <c r="CD113" s="4">
        <f>'pdf DetailxSch Pos'!CD113*'pdf DetailxSch Pos'!CD$124</f>
        <v>0</v>
      </c>
      <c r="CE113" s="4">
        <f>'pdf DetailxSch Pos'!CE113*'pdf DetailxSch Pos'!CE$124</f>
        <v>0</v>
      </c>
      <c r="CF113" s="4">
        <f>'pdf DetailxSch Pos'!CF113*'pdf DetailxSch Pos'!CF$125</f>
        <v>0</v>
      </c>
      <c r="CG113" s="4">
        <f>'pdf DetailxSch Pos'!CG113*'pdf DetailxSch Pos'!CG$125</f>
        <v>0</v>
      </c>
      <c r="CH113" s="4">
        <f>'pdf DetailxSch Pos'!CH113*'pdf DetailxSch Pos'!CH$124</f>
        <v>0</v>
      </c>
      <c r="CI113" s="4">
        <f>'pdf DetailxSch Pos'!CI113*'pdf DetailxSch Pos'!CI$124</f>
        <v>0</v>
      </c>
      <c r="CJ113" s="4">
        <f>'pdf DetailxSch Pos'!CJ113*'pdf DetailxSch Pos'!CJ$125</f>
        <v>0</v>
      </c>
      <c r="CK113" s="4">
        <f>'pdf DetailxSch Pos'!CK113*'pdf DetailxSch Pos'!CK$125</f>
        <v>0</v>
      </c>
      <c r="CL113" s="4">
        <f>'pdf DetailxSch Pos'!CL113*'pdf DetailxSch Pos'!CL$125</f>
        <v>36059.113300492601</v>
      </c>
      <c r="CM113" s="4">
        <f>'pdf DetailxSch Pos'!CM113*'pdf DetailxSch Pos'!CM$125</f>
        <v>72363.546798029536</v>
      </c>
      <c r="CN113" s="4">
        <f>'pdf DetailxSch Pos'!CN113*'pdf DetailxSch Pos'!CN$125</f>
        <v>4986.2068965517228</v>
      </c>
      <c r="CO113" s="4">
        <f>'pdf DetailxSch Pos'!CO113*'pdf DetailxSch Pos'!CO$125</f>
        <v>0</v>
      </c>
      <c r="CP113" s="4">
        <f>'pdf DetailxSch Pos'!CP113*'pdf DetailxSch Pos'!CP$125</f>
        <v>0</v>
      </c>
      <c r="CQ113" s="4">
        <f>'pdf DetailxSch Pos'!CQ113*'pdf DetailxSch Pos'!CQ$125</f>
        <v>13654.187192118223</v>
      </c>
      <c r="CR113" s="4">
        <f>'pdf DetailxSch Pos'!CR113*'pdf DetailxSch Pos'!CR$125</f>
        <v>0</v>
      </c>
      <c r="CS113" s="4">
        <f>'pdf DetailxSch Pos'!CS113*'pdf DetailxSch Pos'!CS$124</f>
        <v>0</v>
      </c>
      <c r="CT113" s="4">
        <f>'pdf DetailxSch Pos'!CT113*'pdf DetailxSch Pos'!CT$125</f>
        <v>3325.1231527093587</v>
      </c>
      <c r="CU113" s="4">
        <f>'pdf DetailxSch Pos'!CU113*'pdf DetailxSch Pos'!CU$125</f>
        <v>0</v>
      </c>
      <c r="CV113" s="4">
        <f>'pdf DetailxSch Pos'!CV113*'pdf DetailxSch Pos'!CV$125</f>
        <v>0</v>
      </c>
      <c r="CW113" s="4">
        <f>'pdf DetailxSch Pos'!CW113*'pdf DetailxSch Pos'!CW$125</f>
        <v>0</v>
      </c>
      <c r="CY113" s="4">
        <f>'pdf DetailxSch Pos'!CY113*'pdf DetailxSch Pos'!CY$125</f>
        <v>0</v>
      </c>
      <c r="CZ113" s="4">
        <f>'pdf DetailxSch Pos'!CZ113*'pdf DetailxSch Pos'!CZ$125</f>
        <v>0</v>
      </c>
      <c r="DA113" s="4">
        <f>'pdf DetailxSch Pos'!DA113*'pdf DetailxSch Pos'!DA$125</f>
        <v>0</v>
      </c>
      <c r="DB113" s="4">
        <f>'pdf DetailxSch Pos'!DB113*'pdf DetailxSch Pos'!DB$125</f>
        <v>0</v>
      </c>
      <c r="DC113" s="4">
        <f>'pdf DetailxSch Pos'!DC113*'pdf DetailxSch Pos'!DC$125</f>
        <v>0</v>
      </c>
      <c r="DD113" s="4">
        <f>'pdf DetailxSch $$'!DE113</f>
        <v>212</v>
      </c>
      <c r="DE113" s="4">
        <f t="shared" si="4"/>
        <v>4777989.1592259454</v>
      </c>
      <c r="DF113" s="4">
        <f t="shared" si="5"/>
        <v>4778201.1592259454</v>
      </c>
      <c r="DG113" s="4">
        <f>'pdf DetailxSch $$'!DG113</f>
        <v>4889268</v>
      </c>
      <c r="DH113" s="4">
        <f t="shared" si="6"/>
        <v>111066.84077405464</v>
      </c>
      <c r="DI113" s="44">
        <f t="shared" si="7"/>
        <v>-2.3244488265129287E-2</v>
      </c>
    </row>
    <row r="114" spans="1:113" x14ac:dyDescent="0.2">
      <c r="A114" s="7">
        <v>332</v>
      </c>
      <c r="B114" t="s">
        <v>129</v>
      </c>
      <c r="C114" t="s">
        <v>354</v>
      </c>
      <c r="D114">
        <v>6</v>
      </c>
      <c r="E114" s="10">
        <v>400</v>
      </c>
      <c r="F114" s="9">
        <v>0.73299999999999998</v>
      </c>
      <c r="G114">
        <v>293</v>
      </c>
      <c r="H114" s="4">
        <f>'pdf DetailxSch Pos'!H114*'pdf DetailxSch Pos'!H$124</f>
        <v>191050.75104188372</v>
      </c>
      <c r="I114" s="4">
        <f>'pdf DetailxSch Pos'!I114*'pdf DetailxSch Pos'!I$124</f>
        <v>110891.27068881014</v>
      </c>
      <c r="J114" s="4">
        <f>'pdf DetailxSch Pos'!J114*'pdf DetailxSch Pos'!J$124</f>
        <v>61165.899686661985</v>
      </c>
      <c r="K114" s="4">
        <f>'pdf DetailxSch Pos'!K114*'pdf DetailxSch Pos'!K$124</f>
        <v>110891.27068881014</v>
      </c>
      <c r="L114" s="4">
        <f>'pdf DetailxSch Pos'!L114*'pdf DetailxSch Pos'!L$124</f>
        <v>0</v>
      </c>
      <c r="M114" s="4">
        <f>'pdf DetailxSch Pos'!M114*'pdf DetailxSch Pos'!M$124</f>
        <v>89505.059196611037</v>
      </c>
      <c r="N114" s="4">
        <f>'pdf DetailxSch Pos'!N114*'pdf DetailxSch Pos'!N$124</f>
        <v>59866.796146808359</v>
      </c>
      <c r="O114" s="4">
        <f>'pdf DetailxSch Pos'!O114*'pdf DetailxSch Pos'!O$124</f>
        <v>44831.193878299673</v>
      </c>
      <c r="P114" s="4">
        <f>'pdf DetailxSch Pos'!P114*'pdf DetailxSch Pos'!P$124</f>
        <v>0</v>
      </c>
      <c r="Q114" s="4">
        <f>'pdf DetailxSch Pos'!Q114*'pdf DetailxSch Pos'!Q$124</f>
        <v>0</v>
      </c>
      <c r="R114" s="4">
        <f>'pdf DetailxSch Pos'!R114*'pdf DetailxSch Pos'!R$124</f>
        <v>0</v>
      </c>
      <c r="S114" s="4">
        <f>'pdf DetailxSch Pos'!S114*'pdf DetailxSch Pos'!S$124</f>
        <v>77625.750694703253</v>
      </c>
      <c r="T114" s="4">
        <f>'pdf DetailxSch Pos'!T114*'pdf DetailxSch Pos'!T$124</f>
        <v>60676.224767295193</v>
      </c>
      <c r="U114" s="4">
        <f>'pdf DetailxSch Pos'!U114*'pdf DetailxSch Pos'!U$124</f>
        <v>149148.95212478214</v>
      </c>
      <c r="V114" s="4">
        <f>'pdf DetailxSch Pos'!V114*'pdf DetailxSch Pos'!V$124</f>
        <v>110891.27068881014</v>
      </c>
      <c r="W114" s="4">
        <f>'pdf DetailxSch Pos'!W114*'pdf DetailxSch Pos'!W$124</f>
        <v>332673.8120664304</v>
      </c>
      <c r="X114" s="4">
        <f>'pdf DetailxSch Pos'!X114*'pdf DetailxSch Pos'!X$124</f>
        <v>0</v>
      </c>
      <c r="Y114" s="4">
        <f>'pdf DetailxSch Pos'!Y114*'pdf DetailxSch Pos'!Y$124</f>
        <v>221782.54137762028</v>
      </c>
      <c r="Z114" s="4">
        <f>'pdf DetailxSch Pos'!Z114*'pdf DetailxSch Pos'!Z$124</f>
        <v>0</v>
      </c>
      <c r="AA114" s="4">
        <f>'pdf DetailxSch Pos'!AA114*'pdf DetailxSch Pos'!AA$124</f>
        <v>221782.54137762028</v>
      </c>
      <c r="AB114" s="4">
        <f>'pdf DetailxSch Pos'!AB114*'pdf DetailxSch Pos'!AB$124</f>
        <v>133644.63077825887</v>
      </c>
      <c r="AC114" s="4">
        <f>'pdf DetailxSch Pos'!AC114*'pdf DetailxSch Pos'!AC$124</f>
        <v>66822.315389129435</v>
      </c>
      <c r="AD114" s="4">
        <f>'pdf DetailxSch Pos'!AD114*'pdf DetailxSch Pos'!AD$124</f>
        <v>1763171.2039520813</v>
      </c>
      <c r="AE114" s="4">
        <f>'pdf DetailxSch Pos'!AE114*'pdf DetailxSch Pos'!AE$124</f>
        <v>0</v>
      </c>
      <c r="AF114" s="4">
        <f>'pdf DetailxSch Pos'!AF114*'pdf DetailxSch Pos'!AF$124</f>
        <v>110891.27068881014</v>
      </c>
      <c r="AG114" s="4">
        <f>'pdf DetailxSch Pos'!AG114*'pdf DetailxSch Pos'!AG$124</f>
        <v>221782.54137762028</v>
      </c>
      <c r="AH114" s="4">
        <f>'pdf DetailxSch Pos'!AH114*'pdf DetailxSch Pos'!AH$124</f>
        <v>1108912.7068881013</v>
      </c>
      <c r="AI114" s="4">
        <f>'pdf DetailxSch Pos'!AI114*'pdf DetailxSch Pos'!AI$124</f>
        <v>267289.26155651774</v>
      </c>
      <c r="AJ114" s="4">
        <f>'pdf DetailxSch Pos'!AJ114*'pdf DetailxSch Pos'!AJ$124</f>
        <v>0</v>
      </c>
      <c r="AK114" s="4">
        <f>'pdf DetailxSch Pos'!AK114*'pdf DetailxSch Pos'!AK$124</f>
        <v>114084.97559574516</v>
      </c>
      <c r="AL114" s="4">
        <f>'pdf DetailxSch Pos'!AL114*'pdf DetailxSch Pos'!AL$124</f>
        <v>110891.27068881014</v>
      </c>
      <c r="AM114" s="4">
        <f>'pdf DetailxSch Pos'!AM114*'pdf DetailxSch Pos'!AM$124</f>
        <v>0</v>
      </c>
      <c r="AN114" s="4">
        <f>'pdf DetailxSch Pos'!AN114*'pdf DetailxSch Pos'!AN$124</f>
        <v>0</v>
      </c>
      <c r="AO114" s="4">
        <f>'pdf DetailxSch Pos'!AO114*'pdf DetailxSch Pos'!AO$124</f>
        <v>0</v>
      </c>
      <c r="AP114" s="4">
        <f>'pdf DetailxSch Pos'!AP114*'pdf DetailxSch Pos'!AP$124</f>
        <v>0</v>
      </c>
      <c r="AQ114" s="4">
        <f>'pdf DetailxSch Pos'!AQ114*'pdf DetailxSch Pos'!AQ$124</f>
        <v>42960</v>
      </c>
      <c r="AR114" s="4">
        <f>'pdf DetailxSch Pos'!AR114*'pdf DetailxSch Pos'!AR$124</f>
        <v>42960</v>
      </c>
      <c r="AS114" s="4">
        <f>'pdf DetailxSch Pos'!AS114*'pdf DetailxSch Pos'!AS$124</f>
        <v>10740</v>
      </c>
      <c r="AT114" s="4">
        <f>'pdf DetailxSch Pos'!AT114*'pdf DetailxSch Pos'!AT$125</f>
        <v>0</v>
      </c>
      <c r="AU114" s="4">
        <f>'pdf DetailxSch Pos'!AU114*'pdf DetailxSch Pos'!AU$125</f>
        <v>0</v>
      </c>
      <c r="AV114" s="4">
        <f>'pdf DetailxSch Pos'!AV114*'pdf DetailxSch Pos'!AV$125</f>
        <v>175850.24630541867</v>
      </c>
      <c r="AW114" s="4">
        <f>'pdf DetailxSch Pos'!AW114*'pdf DetailxSch Pos'!AW$125</f>
        <v>2841.3793103448265</v>
      </c>
      <c r="AX114" s="4">
        <f>'pdf DetailxSch Pos'!AX114*'pdf DetailxSch Pos'!AX$125</f>
        <v>0</v>
      </c>
      <c r="AY114" s="4">
        <f>'pdf DetailxSch Pos'!AY114*'pdf DetailxSch Pos'!AY$124</f>
        <v>0</v>
      </c>
      <c r="AZ114" s="4">
        <f>'pdf DetailxSch Pos'!AZ114*'pdf DetailxSch Pos'!AZ$124</f>
        <v>0</v>
      </c>
      <c r="BA114" s="4">
        <f>'pdf DetailxSch Pos'!BA114*'pdf DetailxSch Pos'!BA$124</f>
        <v>0</v>
      </c>
      <c r="BB114" s="4">
        <f>'pdf DetailxSch Pos'!BB114*'pdf DetailxSch Pos'!BB$124</f>
        <v>0</v>
      </c>
      <c r="BC114" s="4">
        <f>'pdf DetailxSch Pos'!BC114*'pdf DetailxSch Pos'!BC$124</f>
        <v>0</v>
      </c>
      <c r="BD114" s="4">
        <f>'pdf DetailxSch Pos'!BD114*'pdf DetailxSch Pos'!BD$124</f>
        <v>0</v>
      </c>
      <c r="BE114" s="4">
        <f>'pdf DetailxSch Pos'!BE114*'pdf DetailxSch Pos'!BE$124</f>
        <v>0</v>
      </c>
      <c r="BF114" s="4">
        <f>'pdf DetailxSch Pos'!BF114*'pdf DetailxSch Pos'!BF$125</f>
        <v>0</v>
      </c>
      <c r="BG114" s="4">
        <f>'pdf DetailxSch Pos'!BG114*'pdf DetailxSch Pos'!BG$125</f>
        <v>0</v>
      </c>
      <c r="BH114" s="4">
        <f>'pdf DetailxSch Pos'!BH114*'pdf DetailxSch Pos'!BH$125</f>
        <v>0</v>
      </c>
      <c r="BI114" s="4">
        <f>'pdf DetailxSch Pos'!BI114*'pdf DetailxSch Pos'!BI$125</f>
        <v>0</v>
      </c>
      <c r="BJ114" s="4">
        <f>'pdf DetailxSch Pos'!BJ114*'pdf DetailxSch Pos'!BJ$124</f>
        <v>0</v>
      </c>
      <c r="BK114" s="4">
        <f>'pdf DetailxSch Pos'!BK114*'pdf DetailxSch Pos'!BK$124</f>
        <v>0</v>
      </c>
      <c r="BL114" s="4">
        <f>'pdf DetailxSch Pos'!BL114*'pdf DetailxSch Pos'!BL$124</f>
        <v>0</v>
      </c>
      <c r="BM114" s="4">
        <f>'pdf DetailxSch Pos'!BM114*'pdf DetailxSch Pos'!BM$124</f>
        <v>0</v>
      </c>
      <c r="BN114" s="4">
        <f>'pdf DetailxSch Pos'!BN114*'pdf DetailxSch Pos'!BN$124</f>
        <v>0</v>
      </c>
      <c r="BO114" s="4">
        <f>'pdf DetailxSch Pos'!BO114*'pdf DetailxSch Pos'!BO$124</f>
        <v>0</v>
      </c>
      <c r="BP114" s="4">
        <f>'pdf DetailxSch Pos'!BP114*'pdf DetailxSch Pos'!BP$124</f>
        <v>221782.54137762028</v>
      </c>
      <c r="BQ114" s="4">
        <f>'pdf DetailxSch Pos'!BQ114*'pdf DetailxSch Pos'!BQ$124</f>
        <v>0</v>
      </c>
      <c r="BR114" s="4">
        <f>'pdf DetailxSch Pos'!BR114*'pdf DetailxSch Pos'!BR$125</f>
        <v>22660.098522167482</v>
      </c>
      <c r="BS114" s="4">
        <f>'pdf DetailxSch Pos'!BS114*'pdf DetailxSch Pos'!BS$125</f>
        <v>0</v>
      </c>
      <c r="BT114" s="4">
        <f>'pdf DetailxSch Pos'!BT114*'pdf DetailxSch Pos'!BT$125</f>
        <v>240439.40886699499</v>
      </c>
      <c r="BU114" s="4">
        <f>'pdf DetailxSch Pos'!BU114*'pdf DetailxSch Pos'!BU$125</f>
        <v>98522.167487684696</v>
      </c>
      <c r="BV114" s="4">
        <f>'pdf DetailxSch Pos'!BV114*'pdf DetailxSch Pos'!BV$124</f>
        <v>0</v>
      </c>
      <c r="BW114" s="4">
        <f>'pdf DetailxSch Pos'!BW114*'pdf DetailxSch Pos'!BW$125</f>
        <v>0</v>
      </c>
      <c r="BX114" s="4">
        <f>'pdf DetailxSch Pos'!BX114*'pdf DetailxSch Pos'!BX$125</f>
        <v>5792.1182266009837</v>
      </c>
      <c r="BY114" s="4">
        <f>'pdf DetailxSch Pos'!BY114*'pdf DetailxSch Pos'!BY$125</f>
        <v>2701.4778325123143</v>
      </c>
      <c r="BZ114" s="4">
        <f>'pdf DetailxSch Pos'!BZ114*'pdf DetailxSch Pos'!BZ$125</f>
        <v>2600.9852216748759</v>
      </c>
      <c r="CA114" s="4">
        <f>'pdf DetailxSch Pos'!CA114*'pdf DetailxSch Pos'!CA$125</f>
        <v>2600.9852216748759</v>
      </c>
      <c r="CB114" s="4">
        <f>'pdf DetailxSch Pos'!CB114*'pdf DetailxSch Pos'!CB$125</f>
        <v>2991.1330049261073</v>
      </c>
      <c r="CC114" s="4">
        <f>'pdf DetailxSch Pos'!CC114*'pdf DetailxSch Pos'!CC$125</f>
        <v>7881.7733990147754</v>
      </c>
      <c r="CD114" s="4">
        <f>'pdf DetailxSch Pos'!CD114*'pdf DetailxSch Pos'!CD$124</f>
        <v>0</v>
      </c>
      <c r="CE114" s="4">
        <f>'pdf DetailxSch Pos'!CE114*'pdf DetailxSch Pos'!CE$124</f>
        <v>0</v>
      </c>
      <c r="CF114" s="4">
        <f>'pdf DetailxSch Pos'!CF114*'pdf DetailxSch Pos'!CF$125</f>
        <v>0</v>
      </c>
      <c r="CG114" s="4">
        <f>'pdf DetailxSch Pos'!CG114*'pdf DetailxSch Pos'!CG$125</f>
        <v>0</v>
      </c>
      <c r="CH114" s="4">
        <f>'pdf DetailxSch Pos'!CH114*'pdf DetailxSch Pos'!CH$124</f>
        <v>0</v>
      </c>
      <c r="CI114" s="4">
        <f>'pdf DetailxSch Pos'!CI114*'pdf DetailxSch Pos'!CI$124</f>
        <v>0</v>
      </c>
      <c r="CJ114" s="4">
        <f>'pdf DetailxSch Pos'!CJ114*'pdf DetailxSch Pos'!CJ$125</f>
        <v>0</v>
      </c>
      <c r="CK114" s="4">
        <f>'pdf DetailxSch Pos'!CK114*'pdf DetailxSch Pos'!CK$125</f>
        <v>0</v>
      </c>
      <c r="CL114" s="4">
        <f>'pdf DetailxSch Pos'!CL114*'pdf DetailxSch Pos'!CL$125</f>
        <v>39408.866995073877</v>
      </c>
      <c r="CM114" s="4">
        <f>'pdf DetailxSch Pos'!CM114*'pdf DetailxSch Pos'!CM$125</f>
        <v>98599.014778325087</v>
      </c>
      <c r="CN114" s="4">
        <f>'pdf DetailxSch Pos'!CN114*'pdf DetailxSch Pos'!CN$125</f>
        <v>5352.7093596059094</v>
      </c>
      <c r="CO114" s="4">
        <f>'pdf DetailxSch Pos'!CO114*'pdf DetailxSch Pos'!CO$125</f>
        <v>0</v>
      </c>
      <c r="CP114" s="4">
        <f>'pdf DetailxSch Pos'!CP114*'pdf DetailxSch Pos'!CP$125</f>
        <v>0</v>
      </c>
      <c r="CQ114" s="4">
        <f>'pdf DetailxSch Pos'!CQ114*'pdf DetailxSch Pos'!CQ$125</f>
        <v>0</v>
      </c>
      <c r="CR114" s="4">
        <f>'pdf DetailxSch Pos'!CR114*'pdf DetailxSch Pos'!CR$125</f>
        <v>0</v>
      </c>
      <c r="CS114" s="4">
        <f>'pdf DetailxSch Pos'!CS114*'pdf DetailxSch Pos'!CS$124</f>
        <v>0</v>
      </c>
      <c r="CT114" s="4">
        <f>'pdf DetailxSch Pos'!CT114*'pdf DetailxSch Pos'!CT$125</f>
        <v>25738.916256157627</v>
      </c>
      <c r="CU114" s="4">
        <f>'pdf DetailxSch Pos'!CU114*'pdf DetailxSch Pos'!CU$125</f>
        <v>0</v>
      </c>
      <c r="CV114" s="4">
        <f>'pdf DetailxSch Pos'!CV114*'pdf DetailxSch Pos'!CV$125</f>
        <v>0</v>
      </c>
      <c r="CW114" s="4">
        <f>'pdf DetailxSch Pos'!CW114*'pdf DetailxSch Pos'!CW$125</f>
        <v>0</v>
      </c>
      <c r="CY114" s="4">
        <f>'pdf DetailxSch Pos'!CY114*'pdf DetailxSch Pos'!CY$125</f>
        <v>0</v>
      </c>
      <c r="CZ114" s="4">
        <f>'pdf DetailxSch Pos'!CZ114*'pdf DetailxSch Pos'!CZ$125</f>
        <v>0</v>
      </c>
      <c r="DA114" s="4">
        <f>'pdf DetailxSch Pos'!DA114*'pdf DetailxSch Pos'!DA$125</f>
        <v>0</v>
      </c>
      <c r="DB114" s="4">
        <f>'pdf DetailxSch Pos'!DB114*'pdf DetailxSch Pos'!DB$125</f>
        <v>0</v>
      </c>
      <c r="DC114" s="4">
        <f>'pdf DetailxSch Pos'!DC114*'pdf DetailxSch Pos'!DC$125</f>
        <v>0</v>
      </c>
      <c r="DD114" s="4">
        <f>'pdf DetailxSch $$'!DE114</f>
        <v>5010</v>
      </c>
      <c r="DE114" s="4">
        <f t="shared" si="4"/>
        <v>6792697.333506017</v>
      </c>
      <c r="DF114" s="4">
        <f t="shared" si="5"/>
        <v>6797707.333506017</v>
      </c>
      <c r="DG114" s="4">
        <f>'pdf DetailxSch $$'!DG114</f>
        <v>6957806</v>
      </c>
      <c r="DH114" s="4">
        <f t="shared" si="6"/>
        <v>160098.66649398301</v>
      </c>
      <c r="DI114" s="44">
        <f t="shared" si="7"/>
        <v>-2.3551862214610787E-2</v>
      </c>
    </row>
    <row r="115" spans="1:113" x14ac:dyDescent="0.2">
      <c r="A115" s="7">
        <v>333</v>
      </c>
      <c r="B115" t="s">
        <v>130</v>
      </c>
      <c r="C115" t="s">
        <v>351</v>
      </c>
      <c r="D115">
        <v>6</v>
      </c>
      <c r="E115" s="10">
        <v>434</v>
      </c>
      <c r="F115" s="9">
        <v>0.28599999999999998</v>
      </c>
      <c r="G115">
        <v>124</v>
      </c>
      <c r="H115" s="4">
        <f>'pdf DetailxSch Pos'!H115*'pdf DetailxSch Pos'!H$124</f>
        <v>95525.37552094186</v>
      </c>
      <c r="I115" s="4">
        <f>'pdf DetailxSch Pos'!I115*'pdf DetailxSch Pos'!I$124</f>
        <v>110891.27068881014</v>
      </c>
      <c r="J115" s="4">
        <f>'pdf DetailxSch Pos'!J115*'pdf DetailxSch Pos'!J$124</f>
        <v>168206.22413832045</v>
      </c>
      <c r="K115" s="4">
        <f>'pdf DetailxSch Pos'!K115*'pdf DetailxSch Pos'!K$124</f>
        <v>0</v>
      </c>
      <c r="L115" s="4">
        <f>'pdf DetailxSch Pos'!L115*'pdf DetailxSch Pos'!L$124</f>
        <v>0</v>
      </c>
      <c r="M115" s="4">
        <f>'pdf DetailxSch Pos'!M115*'pdf DetailxSch Pos'!M$124</f>
        <v>89505.059196611037</v>
      </c>
      <c r="N115" s="4">
        <f>'pdf DetailxSch Pos'!N115*'pdf DetailxSch Pos'!N$124</f>
        <v>59866.796146808359</v>
      </c>
      <c r="O115" s="4">
        <f>'pdf DetailxSch Pos'!O115*'pdf DetailxSch Pos'!O$124</f>
        <v>49314.313266129648</v>
      </c>
      <c r="P115" s="4">
        <f>'pdf DetailxSch Pos'!P115*'pdf DetailxSch Pos'!P$124</f>
        <v>0</v>
      </c>
      <c r="Q115" s="4">
        <f>'pdf DetailxSch Pos'!Q115*'pdf DetailxSch Pos'!Q$124</f>
        <v>0</v>
      </c>
      <c r="R115" s="4">
        <f>'pdf DetailxSch Pos'!R115*'pdf DetailxSch Pos'!R$124</f>
        <v>0</v>
      </c>
      <c r="S115" s="4">
        <f>'pdf DetailxSch Pos'!S115*'pdf DetailxSch Pos'!S$124</f>
        <v>77625.750694703253</v>
      </c>
      <c r="T115" s="4">
        <f>'pdf DetailxSch Pos'!T115*'pdf DetailxSch Pos'!T$124</f>
        <v>60676.224767295193</v>
      </c>
      <c r="U115" s="4">
        <f>'pdf DetailxSch Pos'!U115*'pdf DetailxSch Pos'!U$124</f>
        <v>99432.634749854755</v>
      </c>
      <c r="V115" s="4">
        <f>'pdf DetailxSch Pos'!V115*'pdf DetailxSch Pos'!V$124</f>
        <v>110891.27068881014</v>
      </c>
      <c r="W115" s="4">
        <f>'pdf DetailxSch Pos'!W115*'pdf DetailxSch Pos'!W$124</f>
        <v>499010.71809964563</v>
      </c>
      <c r="X115" s="4">
        <f>'pdf DetailxSch Pos'!X115*'pdf DetailxSch Pos'!X$124</f>
        <v>0</v>
      </c>
      <c r="Y115" s="4">
        <f>'pdf DetailxSch Pos'!Y115*'pdf DetailxSch Pos'!Y$124</f>
        <v>0</v>
      </c>
      <c r="Z115" s="4">
        <f>'pdf DetailxSch Pos'!Z115*'pdf DetailxSch Pos'!Z$124</f>
        <v>0</v>
      </c>
      <c r="AA115" s="4">
        <f>'pdf DetailxSch Pos'!AA115*'pdf DetailxSch Pos'!AA$124</f>
        <v>0</v>
      </c>
      <c r="AB115" s="4">
        <f>'pdf DetailxSch Pos'!AB115*'pdf DetailxSch Pos'!AB$124</f>
        <v>0</v>
      </c>
      <c r="AC115" s="4">
        <f>'pdf DetailxSch Pos'!AC115*'pdf DetailxSch Pos'!AC$124</f>
        <v>0</v>
      </c>
      <c r="AD115" s="4">
        <f>'pdf DetailxSch Pos'!AD115*'pdf DetailxSch Pos'!AD$124</f>
        <v>2217825.4137762026</v>
      </c>
      <c r="AE115" s="4">
        <f>'pdf DetailxSch Pos'!AE115*'pdf DetailxSch Pos'!AE$124</f>
        <v>0</v>
      </c>
      <c r="AF115" s="4">
        <f>'pdf DetailxSch Pos'!AF115*'pdf DetailxSch Pos'!AF$124</f>
        <v>110891.27068881014</v>
      </c>
      <c r="AG115" s="4">
        <f>'pdf DetailxSch Pos'!AG115*'pdf DetailxSch Pos'!AG$124</f>
        <v>110891.27068881014</v>
      </c>
      <c r="AH115" s="4">
        <f>'pdf DetailxSch Pos'!AH115*'pdf DetailxSch Pos'!AH$124</f>
        <v>443565.08275524055</v>
      </c>
      <c r="AI115" s="4">
        <f>'pdf DetailxSch Pos'!AI115*'pdf DetailxSch Pos'!AI$124</f>
        <v>0</v>
      </c>
      <c r="AJ115" s="4">
        <f>'pdf DetailxSch Pos'!AJ115*'pdf DetailxSch Pos'!AJ$124</f>
        <v>0</v>
      </c>
      <c r="AK115" s="4">
        <f>'pdf DetailxSch Pos'!AK115*'pdf DetailxSch Pos'!AK$124</f>
        <v>0</v>
      </c>
      <c r="AL115" s="4">
        <f>'pdf DetailxSch Pos'!AL115*'pdf DetailxSch Pos'!AL$124</f>
        <v>0</v>
      </c>
      <c r="AM115" s="4">
        <f>'pdf DetailxSch Pos'!AM115*'pdf DetailxSch Pos'!AM$124</f>
        <v>15524.777896433421</v>
      </c>
      <c r="AN115" s="4">
        <f>'pdf DetailxSch Pos'!AN115*'pdf DetailxSch Pos'!AN$124</f>
        <v>0</v>
      </c>
      <c r="AO115" s="4">
        <f>'pdf DetailxSch Pos'!AO115*'pdf DetailxSch Pos'!AO$124</f>
        <v>0</v>
      </c>
      <c r="AP115" s="4">
        <f>'pdf DetailxSch Pos'!AP115*'pdf DetailxSch Pos'!AP$124</f>
        <v>0</v>
      </c>
      <c r="AQ115" s="4">
        <f>'pdf DetailxSch Pos'!AQ115*'pdf DetailxSch Pos'!AQ$124</f>
        <v>0</v>
      </c>
      <c r="AR115" s="4">
        <f>'pdf DetailxSch Pos'!AR115*'pdf DetailxSch Pos'!AR$124</f>
        <v>0</v>
      </c>
      <c r="AS115" s="4">
        <f>'pdf DetailxSch Pos'!AS115*'pdf DetailxSch Pos'!AS$124</f>
        <v>0</v>
      </c>
      <c r="AT115" s="4">
        <f>'pdf DetailxSch Pos'!AT115*'pdf DetailxSch Pos'!AT$125</f>
        <v>0</v>
      </c>
      <c r="AU115" s="4">
        <f>'pdf DetailxSch Pos'!AU115*'pdf DetailxSch Pos'!AU$125</f>
        <v>0</v>
      </c>
      <c r="AV115" s="4">
        <f>'pdf DetailxSch Pos'!AV115*'pdf DetailxSch Pos'!AV$125</f>
        <v>0</v>
      </c>
      <c r="AW115" s="4">
        <f>'pdf DetailxSch Pos'!AW115*'pdf DetailxSch Pos'!AW$125</f>
        <v>0</v>
      </c>
      <c r="AX115" s="4">
        <f>'pdf DetailxSch Pos'!AX115*'pdf DetailxSch Pos'!AX$125</f>
        <v>10689.65517241379</v>
      </c>
      <c r="AY115" s="4">
        <f>'pdf DetailxSch Pos'!AY115*'pdf DetailxSch Pos'!AY$124</f>
        <v>0</v>
      </c>
      <c r="AZ115" s="4">
        <f>'pdf DetailxSch Pos'!AZ115*'pdf DetailxSch Pos'!AZ$124</f>
        <v>0</v>
      </c>
      <c r="BA115" s="4">
        <f>'pdf DetailxSch Pos'!BA115*'pdf DetailxSch Pos'!BA$124</f>
        <v>0</v>
      </c>
      <c r="BB115" s="4">
        <f>'pdf DetailxSch Pos'!BB115*'pdf DetailxSch Pos'!BB$124</f>
        <v>0</v>
      </c>
      <c r="BC115" s="4">
        <f>'pdf DetailxSch Pos'!BC115*'pdf DetailxSch Pos'!BC$124</f>
        <v>0</v>
      </c>
      <c r="BD115" s="4">
        <f>'pdf DetailxSch Pos'!BD115*'pdf DetailxSch Pos'!BD$124</f>
        <v>0</v>
      </c>
      <c r="BE115" s="4">
        <f>'pdf DetailxSch Pos'!BE115*'pdf DetailxSch Pos'!BE$124</f>
        <v>0</v>
      </c>
      <c r="BF115" s="4">
        <f>'pdf DetailxSch Pos'!BF115*'pdf DetailxSch Pos'!BF$125</f>
        <v>0</v>
      </c>
      <c r="BG115" s="4">
        <f>'pdf DetailxSch Pos'!BG115*'pdf DetailxSch Pos'!BG$125</f>
        <v>0</v>
      </c>
      <c r="BH115" s="4">
        <f>'pdf DetailxSch Pos'!BH115*'pdf DetailxSch Pos'!BH$125</f>
        <v>0</v>
      </c>
      <c r="BI115" s="4">
        <f>'pdf DetailxSch Pos'!BI115*'pdf DetailxSch Pos'!BI$125</f>
        <v>0</v>
      </c>
      <c r="BJ115" s="4">
        <f>'pdf DetailxSch Pos'!BJ115*'pdf DetailxSch Pos'!BJ$124</f>
        <v>0</v>
      </c>
      <c r="BK115" s="4">
        <f>'pdf DetailxSch Pos'!BK115*'pdf DetailxSch Pos'!BK$124</f>
        <v>0</v>
      </c>
      <c r="BL115" s="4">
        <f>'pdf DetailxSch Pos'!BL115*'pdf DetailxSch Pos'!BL$124</f>
        <v>0</v>
      </c>
      <c r="BM115" s="4">
        <f>'pdf DetailxSch Pos'!BM115*'pdf DetailxSch Pos'!BM$124</f>
        <v>0</v>
      </c>
      <c r="BN115" s="4">
        <f>'pdf DetailxSch Pos'!BN115*'pdf DetailxSch Pos'!BN$124</f>
        <v>0</v>
      </c>
      <c r="BO115" s="4">
        <f>'pdf DetailxSch Pos'!BO115*'pdf DetailxSch Pos'!BO$124</f>
        <v>0</v>
      </c>
      <c r="BP115" s="4">
        <f>'pdf DetailxSch Pos'!BP115*'pdf DetailxSch Pos'!BP$124</f>
        <v>0</v>
      </c>
      <c r="BQ115" s="4">
        <f>'pdf DetailxSch Pos'!BQ115*'pdf DetailxSch Pos'!BQ$124</f>
        <v>0</v>
      </c>
      <c r="BR115" s="4">
        <f>'pdf DetailxSch Pos'!BR115*'pdf DetailxSch Pos'!BR$125</f>
        <v>0</v>
      </c>
      <c r="BS115" s="4">
        <f>'pdf DetailxSch Pos'!BS115*'pdf DetailxSch Pos'!BS$125</f>
        <v>0</v>
      </c>
      <c r="BT115" s="4">
        <f>'pdf DetailxSch Pos'!BT115*'pdf DetailxSch Pos'!BT$125</f>
        <v>110191.13300492607</v>
      </c>
      <c r="BU115" s="4">
        <f>'pdf DetailxSch Pos'!BU115*'pdf DetailxSch Pos'!BU$125</f>
        <v>0</v>
      </c>
      <c r="BV115" s="4">
        <f>'pdf DetailxSch Pos'!BV115*'pdf DetailxSch Pos'!BV$124</f>
        <v>0</v>
      </c>
      <c r="BW115" s="4">
        <f>'pdf DetailxSch Pos'!BW115*'pdf DetailxSch Pos'!BW$125</f>
        <v>0</v>
      </c>
      <c r="BX115" s="4">
        <f>'pdf DetailxSch Pos'!BX115*'pdf DetailxSch Pos'!BX$125</f>
        <v>2442.3645320197038</v>
      </c>
      <c r="BY115" s="4">
        <f>'pdf DetailxSch Pos'!BY115*'pdf DetailxSch Pos'!BY$125</f>
        <v>2459.1133004926101</v>
      </c>
      <c r="BZ115" s="4">
        <f>'pdf DetailxSch Pos'!BZ115*'pdf DetailxSch Pos'!BZ$125</f>
        <v>2137.9310344827582</v>
      </c>
      <c r="CA115" s="4">
        <f>'pdf DetailxSch Pos'!CA115*'pdf DetailxSch Pos'!CA$125</f>
        <v>2137.9310344827582</v>
      </c>
      <c r="CB115" s="4">
        <f>'pdf DetailxSch Pos'!CB115*'pdf DetailxSch Pos'!CB$125</f>
        <v>2459.1133004926101</v>
      </c>
      <c r="CC115" s="4">
        <f>'pdf DetailxSch Pos'!CC115*'pdf DetailxSch Pos'!CC$125</f>
        <v>8551.7241379310326</v>
      </c>
      <c r="CD115" s="4">
        <f>'pdf DetailxSch Pos'!CD115*'pdf DetailxSch Pos'!CD$124</f>
        <v>0</v>
      </c>
      <c r="CE115" s="4">
        <f>'pdf DetailxSch Pos'!CE115*'pdf DetailxSch Pos'!CE$124</f>
        <v>0</v>
      </c>
      <c r="CF115" s="4">
        <f>'pdf DetailxSch Pos'!CF115*'pdf DetailxSch Pos'!CF$125</f>
        <v>0</v>
      </c>
      <c r="CG115" s="4">
        <f>'pdf DetailxSch Pos'!CG115*'pdf DetailxSch Pos'!CG$125</f>
        <v>0</v>
      </c>
      <c r="CH115" s="4">
        <f>'pdf DetailxSch Pos'!CH115*'pdf DetailxSch Pos'!CH$124</f>
        <v>0</v>
      </c>
      <c r="CI115" s="4">
        <f>'pdf DetailxSch Pos'!CI115*'pdf DetailxSch Pos'!CI$124</f>
        <v>0</v>
      </c>
      <c r="CJ115" s="4">
        <f>'pdf DetailxSch Pos'!CJ115*'pdf DetailxSch Pos'!CJ$125</f>
        <v>0</v>
      </c>
      <c r="CK115" s="4">
        <f>'pdf DetailxSch Pos'!CK115*'pdf DetailxSch Pos'!CK$125</f>
        <v>0</v>
      </c>
      <c r="CL115" s="4">
        <f>'pdf DetailxSch Pos'!CL115*'pdf DetailxSch Pos'!CL$125</f>
        <v>42758.620689655159</v>
      </c>
      <c r="CM115" s="4">
        <f>'pdf DetailxSch Pos'!CM115*'pdf DetailxSch Pos'!CM$125</f>
        <v>71305.418719211797</v>
      </c>
      <c r="CN115" s="4">
        <f>'pdf DetailxSch Pos'!CN115*'pdf DetailxSch Pos'!CN$125</f>
        <v>5640.3940886699493</v>
      </c>
      <c r="CO115" s="4">
        <f>'pdf DetailxSch Pos'!CO115*'pdf DetailxSch Pos'!CO$125</f>
        <v>0</v>
      </c>
      <c r="CP115" s="4">
        <f>'pdf DetailxSch Pos'!CP115*'pdf DetailxSch Pos'!CP$125</f>
        <v>0</v>
      </c>
      <c r="CQ115" s="4">
        <f>'pdf DetailxSch Pos'!CQ115*'pdf DetailxSch Pos'!CQ$125</f>
        <v>0</v>
      </c>
      <c r="CR115" s="4">
        <f>'pdf DetailxSch Pos'!CR115*'pdf DetailxSch Pos'!CR$125</f>
        <v>0</v>
      </c>
      <c r="CS115" s="4">
        <f>'pdf DetailxSch Pos'!CS115*'pdf DetailxSch Pos'!CS$124</f>
        <v>0</v>
      </c>
      <c r="CT115" s="4">
        <f>'pdf DetailxSch Pos'!CT115*'pdf DetailxSch Pos'!CT$125</f>
        <v>20049.261083743837</v>
      </c>
      <c r="CU115" s="4">
        <f>'pdf DetailxSch Pos'!CU115*'pdf DetailxSch Pos'!CU$125</f>
        <v>0</v>
      </c>
      <c r="CV115" s="4">
        <f>'pdf DetailxSch Pos'!CV115*'pdf DetailxSch Pos'!CV$125</f>
        <v>0</v>
      </c>
      <c r="CW115" s="4">
        <f>'pdf DetailxSch Pos'!CW115*'pdf DetailxSch Pos'!CW$125</f>
        <v>0</v>
      </c>
      <c r="CY115" s="4">
        <f>'pdf DetailxSch Pos'!CY115*'pdf DetailxSch Pos'!CY$125</f>
        <v>0</v>
      </c>
      <c r="CZ115" s="4">
        <f>'pdf DetailxSch Pos'!CZ115*'pdf DetailxSch Pos'!CZ$125</f>
        <v>0</v>
      </c>
      <c r="DA115" s="4">
        <f>'pdf DetailxSch Pos'!DA115*'pdf DetailxSch Pos'!DA$125</f>
        <v>0</v>
      </c>
      <c r="DB115" s="4">
        <f>'pdf DetailxSch Pos'!DB115*'pdf DetailxSch Pos'!DB$125</f>
        <v>0</v>
      </c>
      <c r="DC115" s="4">
        <f>'pdf DetailxSch Pos'!DC115*'pdf DetailxSch Pos'!DC$125</f>
        <v>0</v>
      </c>
      <c r="DD115" s="4">
        <f>'pdf DetailxSch $$'!DE115</f>
        <v>-403</v>
      </c>
      <c r="DE115" s="4">
        <f t="shared" si="4"/>
        <v>4600466.1138619492</v>
      </c>
      <c r="DF115" s="4">
        <f t="shared" si="5"/>
        <v>4600063.1138619492</v>
      </c>
      <c r="DG115" s="4">
        <f>'pdf DetailxSch $$'!DG115</f>
        <v>4682730.5</v>
      </c>
      <c r="DH115" s="4">
        <f t="shared" si="6"/>
        <v>82667.386138050817</v>
      </c>
      <c r="DI115" s="44">
        <f t="shared" si="7"/>
        <v>-1.7970924331220321E-2</v>
      </c>
    </row>
    <row r="116" spans="1:113" x14ac:dyDescent="0.2">
      <c r="A116" s="7">
        <v>336</v>
      </c>
      <c r="B116" t="s">
        <v>131</v>
      </c>
      <c r="C116" t="s">
        <v>351</v>
      </c>
      <c r="D116">
        <v>4</v>
      </c>
      <c r="E116" s="10">
        <v>366</v>
      </c>
      <c r="F116" s="9">
        <v>0.42899999999999999</v>
      </c>
      <c r="G116">
        <v>157</v>
      </c>
      <c r="H116" s="4">
        <f>'pdf DetailxSch Pos'!H116*'pdf DetailxSch Pos'!H$124</f>
        <v>191050.75104188372</v>
      </c>
      <c r="I116" s="4">
        <f>'pdf DetailxSch Pos'!I116*'pdf DetailxSch Pos'!I$124</f>
        <v>110891.27068881014</v>
      </c>
      <c r="J116" s="4">
        <f>'pdf DetailxSch Pos'!J116*'pdf DetailxSch Pos'!J$124</f>
        <v>137623.27429498945</v>
      </c>
      <c r="K116" s="4">
        <f>'pdf DetailxSch Pos'!K116*'pdf DetailxSch Pos'!K$124</f>
        <v>0</v>
      </c>
      <c r="L116" s="4">
        <f>'pdf DetailxSch Pos'!L116*'pdf DetailxSch Pos'!L$124</f>
        <v>0</v>
      </c>
      <c r="M116" s="4">
        <f>'pdf DetailxSch Pos'!M116*'pdf DetailxSch Pos'!M$124</f>
        <v>89505.059196611037</v>
      </c>
      <c r="N116" s="4">
        <f>'pdf DetailxSch Pos'!N116*'pdf DetailxSch Pos'!N$124</f>
        <v>59866.796146808359</v>
      </c>
      <c r="O116" s="4">
        <f>'pdf DetailxSch Pos'!O116*'pdf DetailxSch Pos'!O$124</f>
        <v>0</v>
      </c>
      <c r="P116" s="4">
        <f>'pdf DetailxSch Pos'!P116*'pdf DetailxSch Pos'!P$124</f>
        <v>0</v>
      </c>
      <c r="Q116" s="4">
        <f>'pdf DetailxSch Pos'!Q116*'pdf DetailxSch Pos'!Q$124</f>
        <v>0</v>
      </c>
      <c r="R116" s="4">
        <f>'pdf DetailxSch Pos'!R116*'pdf DetailxSch Pos'!R$124</f>
        <v>0</v>
      </c>
      <c r="S116" s="4">
        <f>'pdf DetailxSch Pos'!S116*'pdf DetailxSch Pos'!S$124</f>
        <v>77625.750694703253</v>
      </c>
      <c r="T116" s="4">
        <f>'pdf DetailxSch Pos'!T116*'pdf DetailxSch Pos'!T$124</f>
        <v>60676.224767295193</v>
      </c>
      <c r="U116" s="4">
        <f>'pdf DetailxSch Pos'!U116*'pdf DetailxSch Pos'!U$124</f>
        <v>99432.634749854755</v>
      </c>
      <c r="V116" s="4">
        <f>'pdf DetailxSch Pos'!V116*'pdf DetailxSch Pos'!V$124</f>
        <v>110891.27068881014</v>
      </c>
      <c r="W116" s="4">
        <f>'pdf DetailxSch Pos'!W116*'pdf DetailxSch Pos'!W$124</f>
        <v>332673.8120664304</v>
      </c>
      <c r="X116" s="4">
        <f>'pdf DetailxSch Pos'!X116*'pdf DetailxSch Pos'!X$124</f>
        <v>0</v>
      </c>
      <c r="Y116" s="4">
        <f>'pdf DetailxSch Pos'!Y116*'pdf DetailxSch Pos'!Y$124</f>
        <v>332673.8120664304</v>
      </c>
      <c r="Z116" s="4">
        <f>'pdf DetailxSch Pos'!Z116*'pdf DetailxSch Pos'!Z$124</f>
        <v>0</v>
      </c>
      <c r="AA116" s="4">
        <f>'pdf DetailxSch Pos'!AA116*'pdf DetailxSch Pos'!AA$124</f>
        <v>332673.8120664304</v>
      </c>
      <c r="AB116" s="4">
        <f>'pdf DetailxSch Pos'!AB116*'pdf DetailxSch Pos'!AB$124</f>
        <v>200466.94616738829</v>
      </c>
      <c r="AC116" s="4">
        <f>'pdf DetailxSch Pos'!AC116*'pdf DetailxSch Pos'!AC$124</f>
        <v>100233.47308369415</v>
      </c>
      <c r="AD116" s="4">
        <f>'pdf DetailxSch Pos'!AD116*'pdf DetailxSch Pos'!AD$124</f>
        <v>1607923.4249877471</v>
      </c>
      <c r="AE116" s="4">
        <f>'pdf DetailxSch Pos'!AE116*'pdf DetailxSch Pos'!AE$124</f>
        <v>0</v>
      </c>
      <c r="AF116" s="4">
        <f>'pdf DetailxSch Pos'!AF116*'pdf DetailxSch Pos'!AF$124</f>
        <v>110891.27068881014</v>
      </c>
      <c r="AG116" s="4">
        <f>'pdf DetailxSch Pos'!AG116*'pdf DetailxSch Pos'!AG$124</f>
        <v>110891.27068881014</v>
      </c>
      <c r="AH116" s="4">
        <f>'pdf DetailxSch Pos'!AH116*'pdf DetailxSch Pos'!AH$124</f>
        <v>776238.89482167095</v>
      </c>
      <c r="AI116" s="4">
        <f>'pdf DetailxSch Pos'!AI116*'pdf DetailxSch Pos'!AI$124</f>
        <v>167055.78847282359</v>
      </c>
      <c r="AJ116" s="4">
        <f>'pdf DetailxSch Pos'!AJ116*'pdf DetailxSch Pos'!AJ$124</f>
        <v>0</v>
      </c>
      <c r="AK116" s="4">
        <f>'pdf DetailxSch Pos'!AK116*'pdf DetailxSch Pos'!AK$124</f>
        <v>0</v>
      </c>
      <c r="AL116" s="4">
        <f>'pdf DetailxSch Pos'!AL116*'pdf DetailxSch Pos'!AL$124</f>
        <v>221782.54137762028</v>
      </c>
      <c r="AM116" s="4">
        <f>'pdf DetailxSch Pos'!AM116*'pdf DetailxSch Pos'!AM$124</f>
        <v>0</v>
      </c>
      <c r="AN116" s="4">
        <f>'pdf DetailxSch Pos'!AN116*'pdf DetailxSch Pos'!AN$124</f>
        <v>0</v>
      </c>
      <c r="AO116" s="4">
        <f>'pdf DetailxSch Pos'!AO116*'pdf DetailxSch Pos'!AO$124</f>
        <v>0</v>
      </c>
      <c r="AP116" s="4">
        <f>'pdf DetailxSch Pos'!AP116*'pdf DetailxSch Pos'!AP$124</f>
        <v>0</v>
      </c>
      <c r="AQ116" s="4">
        <f>'pdf DetailxSch Pos'!AQ116*'pdf DetailxSch Pos'!AQ$124</f>
        <v>42960</v>
      </c>
      <c r="AR116" s="4">
        <f>'pdf DetailxSch Pos'!AR116*'pdf DetailxSch Pos'!AR$124</f>
        <v>42960</v>
      </c>
      <c r="AS116" s="4">
        <f>'pdf DetailxSch Pos'!AS116*'pdf DetailxSch Pos'!AS$124</f>
        <v>10740</v>
      </c>
      <c r="AT116" s="4">
        <f>'pdf DetailxSch Pos'!AT116*'pdf DetailxSch Pos'!AT$125</f>
        <v>0</v>
      </c>
      <c r="AU116" s="4">
        <f>'pdf DetailxSch Pos'!AU116*'pdf DetailxSch Pos'!AU$125</f>
        <v>0</v>
      </c>
      <c r="AV116" s="4">
        <f>'pdf DetailxSch Pos'!AV116*'pdf DetailxSch Pos'!AV$125</f>
        <v>160906.40394088664</v>
      </c>
      <c r="AW116" s="4">
        <f>'pdf DetailxSch Pos'!AW116*'pdf DetailxSch Pos'!AW$125</f>
        <v>2599.9999999999991</v>
      </c>
      <c r="AX116" s="4">
        <f>'pdf DetailxSch Pos'!AX116*'pdf DetailxSch Pos'!AX$125</f>
        <v>0</v>
      </c>
      <c r="AY116" s="4">
        <f>'pdf DetailxSch Pos'!AY116*'pdf DetailxSch Pos'!AY$124</f>
        <v>0</v>
      </c>
      <c r="AZ116" s="4">
        <f>'pdf DetailxSch Pos'!AZ116*'pdf DetailxSch Pos'!AZ$124</f>
        <v>0</v>
      </c>
      <c r="BA116" s="4">
        <f>'pdf DetailxSch Pos'!BA116*'pdf DetailxSch Pos'!BA$124</f>
        <v>0</v>
      </c>
      <c r="BB116" s="4">
        <f>'pdf DetailxSch Pos'!BB116*'pdf DetailxSch Pos'!BB$124</f>
        <v>0</v>
      </c>
      <c r="BC116" s="4">
        <f>'pdf DetailxSch Pos'!BC116*'pdf DetailxSch Pos'!BC$124</f>
        <v>0</v>
      </c>
      <c r="BD116" s="4">
        <f>'pdf DetailxSch Pos'!BD116*'pdf DetailxSch Pos'!BD$124</f>
        <v>0</v>
      </c>
      <c r="BE116" s="4">
        <f>'pdf DetailxSch Pos'!BE116*'pdf DetailxSch Pos'!BE$124</f>
        <v>0</v>
      </c>
      <c r="BF116" s="4">
        <f>'pdf DetailxSch Pos'!BF116*'pdf DetailxSch Pos'!BF$125</f>
        <v>0</v>
      </c>
      <c r="BG116" s="4">
        <f>'pdf DetailxSch Pos'!BG116*'pdf DetailxSch Pos'!BG$125</f>
        <v>0</v>
      </c>
      <c r="BH116" s="4">
        <f>'pdf DetailxSch Pos'!BH116*'pdf DetailxSch Pos'!BH$125</f>
        <v>0</v>
      </c>
      <c r="BI116" s="4">
        <f>'pdf DetailxSch Pos'!BI116*'pdf DetailxSch Pos'!BI$125</f>
        <v>0</v>
      </c>
      <c r="BJ116" s="4">
        <f>'pdf DetailxSch Pos'!BJ116*'pdf DetailxSch Pos'!BJ$124</f>
        <v>0</v>
      </c>
      <c r="BK116" s="4">
        <f>'pdf DetailxSch Pos'!BK116*'pdf DetailxSch Pos'!BK$124</f>
        <v>0</v>
      </c>
      <c r="BL116" s="4">
        <f>'pdf DetailxSch Pos'!BL116*'pdf DetailxSch Pos'!BL$124</f>
        <v>0</v>
      </c>
      <c r="BM116" s="4">
        <f>'pdf DetailxSch Pos'!BM116*'pdf DetailxSch Pos'!BM$124</f>
        <v>0</v>
      </c>
      <c r="BN116" s="4">
        <f>'pdf DetailxSch Pos'!BN116*'pdf DetailxSch Pos'!BN$124</f>
        <v>0</v>
      </c>
      <c r="BO116" s="4">
        <f>'pdf DetailxSch Pos'!BO116*'pdf DetailxSch Pos'!BO$124</f>
        <v>0</v>
      </c>
      <c r="BP116" s="4">
        <f>'pdf DetailxSch Pos'!BP116*'pdf DetailxSch Pos'!BP$124</f>
        <v>0</v>
      </c>
      <c r="BQ116" s="4">
        <f>'pdf DetailxSch Pos'!BQ116*'pdf DetailxSch Pos'!BQ$124</f>
        <v>0</v>
      </c>
      <c r="BR116" s="4">
        <f>'pdf DetailxSch Pos'!BR116*'pdf DetailxSch Pos'!BR$125</f>
        <v>0</v>
      </c>
      <c r="BS116" s="4">
        <f>'pdf DetailxSch Pos'!BS116*'pdf DetailxSch Pos'!BS$125</f>
        <v>0</v>
      </c>
      <c r="BT116" s="4">
        <f>'pdf DetailxSch Pos'!BT116*'pdf DetailxSch Pos'!BT$125</f>
        <v>110191.13300492607</v>
      </c>
      <c r="BU116" s="4">
        <f>'pdf DetailxSch Pos'!BU116*'pdf DetailxSch Pos'!BU$125</f>
        <v>0</v>
      </c>
      <c r="BV116" s="4">
        <f>'pdf DetailxSch Pos'!BV116*'pdf DetailxSch Pos'!BV$124</f>
        <v>0</v>
      </c>
      <c r="BW116" s="4">
        <f>'pdf DetailxSch Pos'!BW116*'pdf DetailxSch Pos'!BW$125</f>
        <v>0</v>
      </c>
      <c r="BX116" s="4">
        <f>'pdf DetailxSch Pos'!BX116*'pdf DetailxSch Pos'!BX$125</f>
        <v>3092.6108374384225</v>
      </c>
      <c r="BY116" s="4">
        <f>'pdf DetailxSch Pos'!BY116*'pdf DetailxSch Pos'!BY$125</f>
        <v>2073.8916256157627</v>
      </c>
      <c r="BZ116" s="4">
        <f>'pdf DetailxSch Pos'!BZ116*'pdf DetailxSch Pos'!BZ$125</f>
        <v>1802.95566502463</v>
      </c>
      <c r="CA116" s="4">
        <f>'pdf DetailxSch Pos'!CA116*'pdf DetailxSch Pos'!CA$125</f>
        <v>1802.95566502463</v>
      </c>
      <c r="CB116" s="4">
        <f>'pdf DetailxSch Pos'!CB116*'pdf DetailxSch Pos'!CB$125</f>
        <v>2073.8916256157627</v>
      </c>
      <c r="CC116" s="4">
        <f>'pdf DetailxSch Pos'!CC116*'pdf DetailxSch Pos'!CC$125</f>
        <v>7211.8226600985199</v>
      </c>
      <c r="CD116" s="4">
        <f>'pdf DetailxSch Pos'!CD116*'pdf DetailxSch Pos'!CD$124</f>
        <v>0</v>
      </c>
      <c r="CE116" s="4">
        <f>'pdf DetailxSch Pos'!CE116*'pdf DetailxSch Pos'!CE$124</f>
        <v>0</v>
      </c>
      <c r="CF116" s="4">
        <f>'pdf DetailxSch Pos'!CF116*'pdf DetailxSch Pos'!CF$125</f>
        <v>0</v>
      </c>
      <c r="CG116" s="4">
        <f>'pdf DetailxSch Pos'!CG116*'pdf DetailxSch Pos'!CG$125</f>
        <v>0</v>
      </c>
      <c r="CH116" s="4">
        <f>'pdf DetailxSch Pos'!CH116*'pdf DetailxSch Pos'!CH$124</f>
        <v>0</v>
      </c>
      <c r="CI116" s="4">
        <f>'pdf DetailxSch Pos'!CI116*'pdf DetailxSch Pos'!CI$124</f>
        <v>0</v>
      </c>
      <c r="CJ116" s="4">
        <f>'pdf DetailxSch Pos'!CJ116*'pdf DetailxSch Pos'!CJ$125</f>
        <v>0</v>
      </c>
      <c r="CK116" s="4">
        <f>'pdf DetailxSch Pos'!CK116*'pdf DetailxSch Pos'!CK$125</f>
        <v>0</v>
      </c>
      <c r="CL116" s="4">
        <f>'pdf DetailxSch Pos'!CL116*'pdf DetailxSch Pos'!CL$125</f>
        <v>36059.113300492601</v>
      </c>
      <c r="CM116" s="4">
        <f>'pdf DetailxSch Pos'!CM116*'pdf DetailxSch Pos'!CM$125</f>
        <v>85148.768472906377</v>
      </c>
      <c r="CN116" s="4">
        <f>'pdf DetailxSch Pos'!CN116*'pdf DetailxSch Pos'!CN$125</f>
        <v>5196.0591133004909</v>
      </c>
      <c r="CO116" s="4">
        <f>'pdf DetailxSch Pos'!CO116*'pdf DetailxSch Pos'!CO$125</f>
        <v>0</v>
      </c>
      <c r="CP116" s="4">
        <f>'pdf DetailxSch Pos'!CP116*'pdf DetailxSch Pos'!CP$125</f>
        <v>0</v>
      </c>
      <c r="CQ116" s="4">
        <f>'pdf DetailxSch Pos'!CQ116*'pdf DetailxSch Pos'!CQ$125</f>
        <v>0</v>
      </c>
      <c r="CR116" s="4">
        <f>'pdf DetailxSch Pos'!CR116*'pdf DetailxSch Pos'!CR$125</f>
        <v>0</v>
      </c>
      <c r="CS116" s="4">
        <f>'pdf DetailxSch Pos'!CS116*'pdf DetailxSch Pos'!CS$124</f>
        <v>0</v>
      </c>
      <c r="CT116" s="4">
        <f>'pdf DetailxSch Pos'!CT116*'pdf DetailxSch Pos'!CT$125</f>
        <v>13817.733990147779</v>
      </c>
      <c r="CU116" s="4">
        <f>'pdf DetailxSch Pos'!CU116*'pdf DetailxSch Pos'!CU$125</f>
        <v>0</v>
      </c>
      <c r="CV116" s="4">
        <f>'pdf DetailxSch Pos'!CV116*'pdf DetailxSch Pos'!CV$125</f>
        <v>0</v>
      </c>
      <c r="CW116" s="4">
        <f>'pdf DetailxSch Pos'!CW116*'pdf DetailxSch Pos'!CW$125</f>
        <v>0</v>
      </c>
      <c r="CY116" s="4">
        <f>'pdf DetailxSch Pos'!CY116*'pdf DetailxSch Pos'!CY$125</f>
        <v>0</v>
      </c>
      <c r="CZ116" s="4">
        <f>'pdf DetailxSch Pos'!CZ116*'pdf DetailxSch Pos'!CZ$125</f>
        <v>0</v>
      </c>
      <c r="DA116" s="4">
        <f>'pdf DetailxSch Pos'!DA116*'pdf DetailxSch Pos'!DA$125</f>
        <v>0</v>
      </c>
      <c r="DB116" s="4">
        <f>'pdf DetailxSch Pos'!DB116*'pdf DetailxSch Pos'!DB$125</f>
        <v>0</v>
      </c>
      <c r="DC116" s="4">
        <f>'pdf DetailxSch Pos'!DC116*'pdf DetailxSch Pos'!DC$125</f>
        <v>0</v>
      </c>
      <c r="DD116" s="4">
        <f>'pdf DetailxSch $$'!DE116</f>
        <v>8</v>
      </c>
      <c r="DE116" s="4">
        <f t="shared" si="4"/>
        <v>5759705.4186590994</v>
      </c>
      <c r="DF116" s="4">
        <f t="shared" si="5"/>
        <v>5759713.4186590994</v>
      </c>
      <c r="DG116" s="4">
        <f>'pdf DetailxSch $$'!DG116</f>
        <v>5898341</v>
      </c>
      <c r="DH116" s="4">
        <f t="shared" si="6"/>
        <v>138627.58134090062</v>
      </c>
      <c r="DI116" s="44">
        <f t="shared" si="7"/>
        <v>-2.406848592358855E-2</v>
      </c>
    </row>
    <row r="117" spans="1:113" x14ac:dyDescent="0.2">
      <c r="A117" s="7">
        <v>335</v>
      </c>
      <c r="B117" t="s">
        <v>132</v>
      </c>
      <c r="C117" t="s">
        <v>354</v>
      </c>
      <c r="D117">
        <v>5</v>
      </c>
      <c r="E117" s="10">
        <v>321</v>
      </c>
      <c r="F117" s="9">
        <v>0.68799999999999994</v>
      </c>
      <c r="G117">
        <v>221</v>
      </c>
      <c r="H117" s="4">
        <f>'pdf DetailxSch Pos'!H117*'pdf DetailxSch Pos'!H$124</f>
        <v>191050.75104188372</v>
      </c>
      <c r="I117" s="4">
        <f>'pdf DetailxSch Pos'!I117*'pdf DetailxSch Pos'!I$124</f>
        <v>110891.27068881014</v>
      </c>
      <c r="J117" s="4">
        <f>'pdf DetailxSch Pos'!J117*'pdf DetailxSch Pos'!J$124</f>
        <v>45874.424764996482</v>
      </c>
      <c r="K117" s="4">
        <f>'pdf DetailxSch Pos'!K117*'pdf DetailxSch Pos'!K$124</f>
        <v>110891.27068881014</v>
      </c>
      <c r="L117" s="4">
        <f>'pdf DetailxSch Pos'!L117*'pdf DetailxSch Pos'!L$124</f>
        <v>0</v>
      </c>
      <c r="M117" s="4">
        <f>'pdf DetailxSch Pos'!M117*'pdf DetailxSch Pos'!M$124</f>
        <v>89505.059196611037</v>
      </c>
      <c r="N117" s="4">
        <f>'pdf DetailxSch Pos'!N117*'pdf DetailxSch Pos'!N$124</f>
        <v>59866.796146808359</v>
      </c>
      <c r="O117" s="4">
        <f>'pdf DetailxSch Pos'!O117*'pdf DetailxSch Pos'!O$124</f>
        <v>0</v>
      </c>
      <c r="P117" s="4">
        <f>'pdf DetailxSch Pos'!P117*'pdf DetailxSch Pos'!P$124</f>
        <v>0</v>
      </c>
      <c r="Q117" s="4">
        <f>'pdf DetailxSch Pos'!Q117*'pdf DetailxSch Pos'!Q$124</f>
        <v>0</v>
      </c>
      <c r="R117" s="4">
        <f>'pdf DetailxSch Pos'!R117*'pdf DetailxSch Pos'!R$124</f>
        <v>0</v>
      </c>
      <c r="S117" s="4">
        <f>'pdf DetailxSch Pos'!S117*'pdf DetailxSch Pos'!S$124</f>
        <v>77625.750694703253</v>
      </c>
      <c r="T117" s="4">
        <f>'pdf DetailxSch Pos'!T117*'pdf DetailxSch Pos'!T$124</f>
        <v>60676.224767295193</v>
      </c>
      <c r="U117" s="4">
        <f>'pdf DetailxSch Pos'!U117*'pdf DetailxSch Pos'!U$124</f>
        <v>99432.634749854755</v>
      </c>
      <c r="V117" s="4">
        <f>'pdf DetailxSch Pos'!V117*'pdf DetailxSch Pos'!V$124</f>
        <v>110891.27068881014</v>
      </c>
      <c r="W117" s="4">
        <f>'pdf DetailxSch Pos'!W117*'pdf DetailxSch Pos'!W$124</f>
        <v>332673.8120664304</v>
      </c>
      <c r="X117" s="4">
        <f>'pdf DetailxSch Pos'!X117*'pdf DetailxSch Pos'!X$124</f>
        <v>110891.27068881014</v>
      </c>
      <c r="Y117" s="4">
        <f>'pdf DetailxSch Pos'!Y117*'pdf DetailxSch Pos'!Y$124</f>
        <v>221782.54137762028</v>
      </c>
      <c r="Z117" s="4">
        <f>'pdf DetailxSch Pos'!Z117*'pdf DetailxSch Pos'!Z$124</f>
        <v>110891.27068881014</v>
      </c>
      <c r="AA117" s="4">
        <f>'pdf DetailxSch Pos'!AA117*'pdf DetailxSch Pos'!AA$124</f>
        <v>221782.54137762028</v>
      </c>
      <c r="AB117" s="4">
        <f>'pdf DetailxSch Pos'!AB117*'pdf DetailxSch Pos'!AB$124</f>
        <v>167055.78847282359</v>
      </c>
      <c r="AC117" s="4">
        <f>'pdf DetailxSch Pos'!AC117*'pdf DetailxSch Pos'!AC$124</f>
        <v>66822.315389129435</v>
      </c>
      <c r="AD117" s="4">
        <f>'pdf DetailxSch Pos'!AD117*'pdf DetailxSch Pos'!AD$124</f>
        <v>1519210.4084366988</v>
      </c>
      <c r="AE117" s="4">
        <f>'pdf DetailxSch Pos'!AE117*'pdf DetailxSch Pos'!AE$124</f>
        <v>0</v>
      </c>
      <c r="AF117" s="4">
        <f>'pdf DetailxSch Pos'!AF117*'pdf DetailxSch Pos'!AF$124</f>
        <v>110891.27068881014</v>
      </c>
      <c r="AG117" s="4">
        <f>'pdf DetailxSch Pos'!AG117*'pdf DetailxSch Pos'!AG$124</f>
        <v>110891.27068881014</v>
      </c>
      <c r="AH117" s="4">
        <f>'pdf DetailxSch Pos'!AH117*'pdf DetailxSch Pos'!AH$124</f>
        <v>1108912.7068881013</v>
      </c>
      <c r="AI117" s="4">
        <f>'pdf DetailxSch Pos'!AI117*'pdf DetailxSch Pos'!AI$124</f>
        <v>100233.47308369415</v>
      </c>
      <c r="AJ117" s="4">
        <f>'pdf DetailxSch Pos'!AJ117*'pdf DetailxSch Pos'!AJ$124</f>
        <v>0</v>
      </c>
      <c r="AK117" s="4">
        <f>'pdf DetailxSch Pos'!AK117*'pdf DetailxSch Pos'!AK$124</f>
        <v>0</v>
      </c>
      <c r="AL117" s="4">
        <f>'pdf DetailxSch Pos'!AL117*'pdf DetailxSch Pos'!AL$124</f>
        <v>110891.27068881014</v>
      </c>
      <c r="AM117" s="4">
        <f>'pdf DetailxSch Pos'!AM117*'pdf DetailxSch Pos'!AM$124</f>
        <v>0</v>
      </c>
      <c r="AN117" s="4">
        <f>'pdf DetailxSch Pos'!AN117*'pdf DetailxSch Pos'!AN$124</f>
        <v>0</v>
      </c>
      <c r="AO117" s="4">
        <f>'pdf DetailxSch Pos'!AO117*'pdf DetailxSch Pos'!AO$124</f>
        <v>0</v>
      </c>
      <c r="AP117" s="4">
        <f>'pdf DetailxSch Pos'!AP117*'pdf DetailxSch Pos'!AP$124</f>
        <v>0</v>
      </c>
      <c r="AQ117" s="4">
        <f>'pdf DetailxSch Pos'!AQ117*'pdf DetailxSch Pos'!AQ$124</f>
        <v>28640</v>
      </c>
      <c r="AR117" s="4">
        <f>'pdf DetailxSch Pos'!AR117*'pdf DetailxSch Pos'!AR$124</f>
        <v>28640</v>
      </c>
      <c r="AS117" s="4">
        <f>'pdf DetailxSch Pos'!AS117*'pdf DetailxSch Pos'!AS$124</f>
        <v>10740</v>
      </c>
      <c r="AT117" s="4">
        <f>'pdf DetailxSch Pos'!AT117*'pdf DetailxSch Pos'!AT$125</f>
        <v>0</v>
      </c>
      <c r="AU117" s="4">
        <f>'pdf DetailxSch Pos'!AU117*'pdf DetailxSch Pos'!AU$125</f>
        <v>0</v>
      </c>
      <c r="AV117" s="4">
        <f>'pdf DetailxSch Pos'!AV117*'pdf DetailxSch Pos'!AV$125</f>
        <v>141120.19704433493</v>
      </c>
      <c r="AW117" s="4">
        <f>'pdf DetailxSch Pos'!AW117*'pdf DetailxSch Pos'!AW$125</f>
        <v>2279.802955665024</v>
      </c>
      <c r="AX117" s="4">
        <f>'pdf DetailxSch Pos'!AX117*'pdf DetailxSch Pos'!AX$125</f>
        <v>0</v>
      </c>
      <c r="AY117" s="4">
        <f>'pdf DetailxSch Pos'!AY117*'pdf DetailxSch Pos'!AY$124</f>
        <v>0</v>
      </c>
      <c r="AZ117" s="4">
        <f>'pdf DetailxSch Pos'!AZ117*'pdf DetailxSch Pos'!AZ$124</f>
        <v>0</v>
      </c>
      <c r="BA117" s="4">
        <f>'pdf DetailxSch Pos'!BA117*'pdf DetailxSch Pos'!BA$124</f>
        <v>0</v>
      </c>
      <c r="BB117" s="4">
        <f>'pdf DetailxSch Pos'!BB117*'pdf DetailxSch Pos'!BB$124</f>
        <v>0</v>
      </c>
      <c r="BC117" s="4">
        <f>'pdf DetailxSch Pos'!BC117*'pdf DetailxSch Pos'!BC$124</f>
        <v>0</v>
      </c>
      <c r="BD117" s="4">
        <f>'pdf DetailxSch Pos'!BD117*'pdf DetailxSch Pos'!BD$124</f>
        <v>0</v>
      </c>
      <c r="BE117" s="4">
        <f>'pdf DetailxSch Pos'!BE117*'pdf DetailxSch Pos'!BE$124</f>
        <v>0</v>
      </c>
      <c r="BF117" s="4">
        <f>'pdf DetailxSch Pos'!BF117*'pdf DetailxSch Pos'!BF$125</f>
        <v>0</v>
      </c>
      <c r="BG117" s="4">
        <f>'pdf DetailxSch Pos'!BG117*'pdf DetailxSch Pos'!BG$125</f>
        <v>0</v>
      </c>
      <c r="BH117" s="4">
        <f>'pdf DetailxSch Pos'!BH117*'pdf DetailxSch Pos'!BH$125</f>
        <v>0</v>
      </c>
      <c r="BI117" s="4">
        <f>'pdf DetailxSch Pos'!BI117*'pdf DetailxSch Pos'!BI$125</f>
        <v>0</v>
      </c>
      <c r="BJ117" s="4">
        <f>'pdf DetailxSch Pos'!BJ117*'pdf DetailxSch Pos'!BJ$124</f>
        <v>0</v>
      </c>
      <c r="BK117" s="4">
        <f>'pdf DetailxSch Pos'!BK117*'pdf DetailxSch Pos'!BK$124</f>
        <v>0</v>
      </c>
      <c r="BL117" s="4">
        <f>'pdf DetailxSch Pos'!BL117*'pdf DetailxSch Pos'!BL$124</f>
        <v>0</v>
      </c>
      <c r="BM117" s="4">
        <f>'pdf DetailxSch Pos'!BM117*'pdf DetailxSch Pos'!BM$124</f>
        <v>0</v>
      </c>
      <c r="BN117" s="4">
        <f>'pdf DetailxSch Pos'!BN117*'pdf DetailxSch Pos'!BN$124</f>
        <v>0</v>
      </c>
      <c r="BO117" s="4">
        <f>'pdf DetailxSch Pos'!BO117*'pdf DetailxSch Pos'!BO$124</f>
        <v>0</v>
      </c>
      <c r="BP117" s="4">
        <f>'pdf DetailxSch Pos'!BP117*'pdf DetailxSch Pos'!BP$124</f>
        <v>221782.54137762028</v>
      </c>
      <c r="BQ117" s="4">
        <f>'pdf DetailxSch Pos'!BQ117*'pdf DetailxSch Pos'!BQ$124</f>
        <v>0</v>
      </c>
      <c r="BR117" s="4">
        <f>'pdf DetailxSch Pos'!BR117*'pdf DetailxSch Pos'!BR$125</f>
        <v>22660.098522167482</v>
      </c>
      <c r="BS117" s="4">
        <f>'pdf DetailxSch Pos'!BS117*'pdf DetailxSch Pos'!BS$125</f>
        <v>0</v>
      </c>
      <c r="BT117" s="4">
        <f>'pdf DetailxSch Pos'!BT117*'pdf DetailxSch Pos'!BT$125</f>
        <v>240439.40886699499</v>
      </c>
      <c r="BU117" s="4">
        <f>'pdf DetailxSch Pos'!BU117*'pdf DetailxSch Pos'!BU$125</f>
        <v>98522.167487684696</v>
      </c>
      <c r="BV117" s="4">
        <f>'pdf DetailxSch Pos'!BV117*'pdf DetailxSch Pos'!BV$124</f>
        <v>0</v>
      </c>
      <c r="BW117" s="4">
        <f>'pdf DetailxSch Pos'!BW117*'pdf DetailxSch Pos'!BW$125</f>
        <v>0</v>
      </c>
      <c r="BX117" s="4">
        <f>'pdf DetailxSch Pos'!BX117*'pdf DetailxSch Pos'!BX$125</f>
        <v>4354.6798029556639</v>
      </c>
      <c r="BY117" s="4">
        <f>'pdf DetailxSch Pos'!BY117*'pdf DetailxSch Pos'!BY$125</f>
        <v>2090.6403940886694</v>
      </c>
      <c r="BZ117" s="4">
        <f>'pdf DetailxSch Pos'!BZ117*'pdf DetailxSch Pos'!BZ$125</f>
        <v>1975.3694581280781</v>
      </c>
      <c r="CA117" s="4">
        <f>'pdf DetailxSch Pos'!CA117*'pdf DetailxSch Pos'!CA$125</f>
        <v>1975.3694581280781</v>
      </c>
      <c r="CB117" s="4">
        <f>'pdf DetailxSch Pos'!CB117*'pdf DetailxSch Pos'!CB$125</f>
        <v>2271.9211822660091</v>
      </c>
      <c r="CC117" s="4">
        <f>'pdf DetailxSch Pos'!CC117*'pdf DetailxSch Pos'!CC$125</f>
        <v>6325.1231527093578</v>
      </c>
      <c r="CD117" s="4">
        <f>'pdf DetailxSch Pos'!CD117*'pdf DetailxSch Pos'!CD$124</f>
        <v>0</v>
      </c>
      <c r="CE117" s="4">
        <f>'pdf DetailxSch Pos'!CE117*'pdf DetailxSch Pos'!CE$124</f>
        <v>0</v>
      </c>
      <c r="CF117" s="4">
        <f>'pdf DetailxSch Pos'!CF117*'pdf DetailxSch Pos'!CF$125</f>
        <v>0</v>
      </c>
      <c r="CG117" s="4">
        <f>'pdf DetailxSch Pos'!CG117*'pdf DetailxSch Pos'!CG$125</f>
        <v>0</v>
      </c>
      <c r="CH117" s="4">
        <f>'pdf DetailxSch Pos'!CH117*'pdf DetailxSch Pos'!CH$124</f>
        <v>0</v>
      </c>
      <c r="CI117" s="4">
        <f>'pdf DetailxSch Pos'!CI117*'pdf DetailxSch Pos'!CI$124</f>
        <v>0</v>
      </c>
      <c r="CJ117" s="4">
        <f>'pdf DetailxSch Pos'!CJ117*'pdf DetailxSch Pos'!CJ$125</f>
        <v>0</v>
      </c>
      <c r="CK117" s="4">
        <f>'pdf DetailxSch Pos'!CK117*'pdf DetailxSch Pos'!CK$125</f>
        <v>0</v>
      </c>
      <c r="CL117" s="4">
        <f>'pdf DetailxSch Pos'!CL117*'pdf DetailxSch Pos'!CL$125</f>
        <v>31625.615763546786</v>
      </c>
      <c r="CM117" s="4">
        <f>'pdf DetailxSch Pos'!CM117*'pdf DetailxSch Pos'!CM$125</f>
        <v>90960.591133004898</v>
      </c>
      <c r="CN117" s="4">
        <f>'pdf DetailxSch Pos'!CN117*'pdf DetailxSch Pos'!CN$125</f>
        <v>5177.3399014778306</v>
      </c>
      <c r="CO117" s="4">
        <f>'pdf DetailxSch Pos'!CO117*'pdf DetailxSch Pos'!CO$125</f>
        <v>0</v>
      </c>
      <c r="CP117" s="4">
        <f>'pdf DetailxSch Pos'!CP117*'pdf DetailxSch Pos'!CP$125</f>
        <v>0</v>
      </c>
      <c r="CQ117" s="4">
        <f>'pdf DetailxSch Pos'!CQ117*'pdf DetailxSch Pos'!CQ$125</f>
        <v>0</v>
      </c>
      <c r="CR117" s="4">
        <f>'pdf DetailxSch Pos'!CR117*'pdf DetailxSch Pos'!CR$125</f>
        <v>0</v>
      </c>
      <c r="CS117" s="4">
        <f>'pdf DetailxSch Pos'!CS117*'pdf DetailxSch Pos'!CS$124</f>
        <v>0</v>
      </c>
      <c r="CT117" s="4">
        <f>'pdf DetailxSch Pos'!CT117*'pdf DetailxSch Pos'!CT$125</f>
        <v>23694.58128078817</v>
      </c>
      <c r="CU117" s="4">
        <f>'pdf DetailxSch Pos'!CU117*'pdf DetailxSch Pos'!CU$125</f>
        <v>0</v>
      </c>
      <c r="CV117" s="4">
        <f>'pdf DetailxSch Pos'!CV117*'pdf DetailxSch Pos'!CV$125</f>
        <v>86085.714285714261</v>
      </c>
      <c r="CW117" s="4">
        <f>'pdf DetailxSch Pos'!CW117*'pdf DetailxSch Pos'!CW$125</f>
        <v>0</v>
      </c>
      <c r="CY117" s="4">
        <f>'pdf DetailxSch Pos'!CY117*'pdf DetailxSch Pos'!CY$125</f>
        <v>0</v>
      </c>
      <c r="CZ117" s="4">
        <f>'pdf DetailxSch Pos'!CZ117*'pdf DetailxSch Pos'!CZ$125</f>
        <v>0</v>
      </c>
      <c r="DA117" s="4">
        <f>'pdf DetailxSch Pos'!DA117*'pdf DetailxSch Pos'!DA$125</f>
        <v>0</v>
      </c>
      <c r="DB117" s="4">
        <f>'pdf DetailxSch Pos'!DB117*'pdf DetailxSch Pos'!DB$125</f>
        <v>0</v>
      </c>
      <c r="DC117" s="4">
        <f>'pdf DetailxSch Pos'!DC117*'pdf DetailxSch Pos'!DC$125</f>
        <v>0</v>
      </c>
      <c r="DD117" s="4">
        <f>'pdf DetailxSch $$'!DE117</f>
        <v>4407</v>
      </c>
      <c r="DE117" s="4">
        <f t="shared" si="4"/>
        <v>6300996.556032029</v>
      </c>
      <c r="DF117" s="4">
        <f t="shared" si="5"/>
        <v>6305403.556032029</v>
      </c>
      <c r="DG117" s="4">
        <f>'pdf DetailxSch $$'!DG117</f>
        <v>6438985</v>
      </c>
      <c r="DH117" s="4">
        <f t="shared" si="6"/>
        <v>133581.44396797102</v>
      </c>
      <c r="DI117" s="44">
        <f t="shared" si="7"/>
        <v>-2.1185233075237678E-2</v>
      </c>
    </row>
    <row r="118" spans="1:113" x14ac:dyDescent="0.2">
      <c r="A118" s="7">
        <v>338</v>
      </c>
      <c r="B118" t="s">
        <v>133</v>
      </c>
      <c r="C118" t="s">
        <v>354</v>
      </c>
      <c r="D118">
        <v>4</v>
      </c>
      <c r="E118" s="10">
        <v>307</v>
      </c>
      <c r="F118" s="9">
        <v>0.56000000000000005</v>
      </c>
      <c r="G118">
        <v>172</v>
      </c>
      <c r="H118" s="4">
        <f>'pdf DetailxSch Pos'!H118*'pdf DetailxSch Pos'!H$124</f>
        <v>191050.75104188372</v>
      </c>
      <c r="I118" s="4">
        <f>'pdf DetailxSch Pos'!I118*'pdf DetailxSch Pos'!I$124</f>
        <v>110891.27068881014</v>
      </c>
      <c r="J118" s="4">
        <f>'pdf DetailxSch Pos'!J118*'pdf DetailxSch Pos'!J$124</f>
        <v>122331.79937332397</v>
      </c>
      <c r="K118" s="4">
        <f>'pdf DetailxSch Pos'!K118*'pdf DetailxSch Pos'!K$124</f>
        <v>0</v>
      </c>
      <c r="L118" s="4">
        <f>'pdf DetailxSch Pos'!L118*'pdf DetailxSch Pos'!L$124</f>
        <v>0</v>
      </c>
      <c r="M118" s="4">
        <f>'pdf DetailxSch Pos'!M118*'pdf DetailxSch Pos'!M$124</f>
        <v>89505.059196611037</v>
      </c>
      <c r="N118" s="4">
        <f>'pdf DetailxSch Pos'!N118*'pdf DetailxSch Pos'!N$124</f>
        <v>59866.796146808359</v>
      </c>
      <c r="O118" s="4">
        <f>'pdf DetailxSch Pos'!O118*'pdf DetailxSch Pos'!O$124</f>
        <v>0</v>
      </c>
      <c r="P118" s="4">
        <f>'pdf DetailxSch Pos'!P118*'pdf DetailxSch Pos'!P$124</f>
        <v>0</v>
      </c>
      <c r="Q118" s="4">
        <f>'pdf DetailxSch Pos'!Q118*'pdf DetailxSch Pos'!Q$124</f>
        <v>0</v>
      </c>
      <c r="R118" s="4">
        <f>'pdf DetailxSch Pos'!R118*'pdf DetailxSch Pos'!R$124</f>
        <v>0</v>
      </c>
      <c r="S118" s="4">
        <f>'pdf DetailxSch Pos'!S118*'pdf DetailxSch Pos'!S$124</f>
        <v>77625.750694703253</v>
      </c>
      <c r="T118" s="4">
        <f>'pdf DetailxSch Pos'!T118*'pdf DetailxSch Pos'!T$124</f>
        <v>60676.224767295193</v>
      </c>
      <c r="U118" s="4">
        <f>'pdf DetailxSch Pos'!U118*'pdf DetailxSch Pos'!U$124</f>
        <v>99432.634749854755</v>
      </c>
      <c r="V118" s="4">
        <f>'pdf DetailxSch Pos'!V118*'pdf DetailxSch Pos'!V$124</f>
        <v>110891.27068881014</v>
      </c>
      <c r="W118" s="4">
        <f>'pdf DetailxSch Pos'!W118*'pdf DetailxSch Pos'!W$124</f>
        <v>332673.8120664304</v>
      </c>
      <c r="X118" s="4">
        <f>'pdf DetailxSch Pos'!X118*'pdf DetailxSch Pos'!X$124</f>
        <v>0</v>
      </c>
      <c r="Y118" s="4">
        <f>'pdf DetailxSch Pos'!Y118*'pdf DetailxSch Pos'!Y$124</f>
        <v>110891.27068881014</v>
      </c>
      <c r="Z118" s="4">
        <f>'pdf DetailxSch Pos'!Z118*'pdf DetailxSch Pos'!Z$124</f>
        <v>221782.54137762028</v>
      </c>
      <c r="AA118" s="4">
        <f>'pdf DetailxSch Pos'!AA118*'pdf DetailxSch Pos'!AA$124</f>
        <v>110891.27068881014</v>
      </c>
      <c r="AB118" s="4">
        <f>'pdf DetailxSch Pos'!AB118*'pdf DetailxSch Pos'!AB$124</f>
        <v>133644.63077825887</v>
      </c>
      <c r="AC118" s="4">
        <f>'pdf DetailxSch Pos'!AC118*'pdf DetailxSch Pos'!AC$124</f>
        <v>66822.315389129435</v>
      </c>
      <c r="AD118" s="4">
        <f>'pdf DetailxSch Pos'!AD118*'pdf DetailxSch Pos'!AD$124</f>
        <v>1330695.2482657216</v>
      </c>
      <c r="AE118" s="4">
        <f>'pdf DetailxSch Pos'!AE118*'pdf DetailxSch Pos'!AE$124</f>
        <v>0</v>
      </c>
      <c r="AF118" s="4">
        <f>'pdf DetailxSch Pos'!AF118*'pdf DetailxSch Pos'!AF$124</f>
        <v>110891.27068881014</v>
      </c>
      <c r="AG118" s="4">
        <f>'pdf DetailxSch Pos'!AG118*'pdf DetailxSch Pos'!AG$124</f>
        <v>221782.54137762028</v>
      </c>
      <c r="AH118" s="4">
        <f>'pdf DetailxSch Pos'!AH118*'pdf DetailxSch Pos'!AH$124</f>
        <v>1219803.9775769114</v>
      </c>
      <c r="AI118" s="4">
        <f>'pdf DetailxSch Pos'!AI118*'pdf DetailxSch Pos'!AI$124</f>
        <v>334111.57694564719</v>
      </c>
      <c r="AJ118" s="4">
        <f>'pdf DetailxSch Pos'!AJ118*'pdf DetailxSch Pos'!AJ$124</f>
        <v>0</v>
      </c>
      <c r="AK118" s="4">
        <f>'pdf DetailxSch Pos'!AK118*'pdf DetailxSch Pos'!AK$124</f>
        <v>0</v>
      </c>
      <c r="AL118" s="4">
        <f>'pdf DetailxSch Pos'!AL118*'pdf DetailxSch Pos'!AL$124</f>
        <v>443565.08275524055</v>
      </c>
      <c r="AM118" s="4">
        <f>'pdf DetailxSch Pos'!AM118*'pdf DetailxSch Pos'!AM$124</f>
        <v>0</v>
      </c>
      <c r="AN118" s="4">
        <f>'pdf DetailxSch Pos'!AN118*'pdf DetailxSch Pos'!AN$124</f>
        <v>0</v>
      </c>
      <c r="AO118" s="4">
        <f>'pdf DetailxSch Pos'!AO118*'pdf DetailxSch Pos'!AO$124</f>
        <v>0</v>
      </c>
      <c r="AP118" s="4">
        <f>'pdf DetailxSch Pos'!AP118*'pdf DetailxSch Pos'!AP$124</f>
        <v>0</v>
      </c>
      <c r="AQ118" s="4">
        <f>'pdf DetailxSch Pos'!AQ118*'pdf DetailxSch Pos'!AQ$124</f>
        <v>42960</v>
      </c>
      <c r="AR118" s="4">
        <f>'pdf DetailxSch Pos'!AR118*'pdf DetailxSch Pos'!AR$124</f>
        <v>42960</v>
      </c>
      <c r="AS118" s="4">
        <f>'pdf DetailxSch Pos'!AS118*'pdf DetailxSch Pos'!AS$124</f>
        <v>10740</v>
      </c>
      <c r="AT118" s="4">
        <f>'pdf DetailxSch Pos'!AT118*'pdf DetailxSch Pos'!AT$125</f>
        <v>0</v>
      </c>
      <c r="AU118" s="4">
        <f>'pdf DetailxSch Pos'!AU118*'pdf DetailxSch Pos'!AU$125</f>
        <v>0</v>
      </c>
      <c r="AV118" s="4">
        <f>'pdf DetailxSch Pos'!AV118*'pdf DetailxSch Pos'!AV$125</f>
        <v>94832.512315270898</v>
      </c>
      <c r="AW118" s="4">
        <f>'pdf DetailxSch Pos'!AW118*'pdf DetailxSch Pos'!AW$125</f>
        <v>1532.0197044334971</v>
      </c>
      <c r="AX118" s="4">
        <f>'pdf DetailxSch Pos'!AX118*'pdf DetailxSch Pos'!AX$125</f>
        <v>0</v>
      </c>
      <c r="AY118" s="4">
        <f>'pdf DetailxSch Pos'!AY118*'pdf DetailxSch Pos'!AY$124</f>
        <v>0</v>
      </c>
      <c r="AZ118" s="4">
        <f>'pdf DetailxSch Pos'!AZ118*'pdf DetailxSch Pos'!AZ$124</f>
        <v>0</v>
      </c>
      <c r="BA118" s="4">
        <f>'pdf DetailxSch Pos'!BA118*'pdf DetailxSch Pos'!BA$124</f>
        <v>0</v>
      </c>
      <c r="BB118" s="4">
        <f>'pdf DetailxSch Pos'!BB118*'pdf DetailxSch Pos'!BB$124</f>
        <v>0</v>
      </c>
      <c r="BC118" s="4">
        <f>'pdf DetailxSch Pos'!BC118*'pdf DetailxSch Pos'!BC$124</f>
        <v>0</v>
      </c>
      <c r="BD118" s="4">
        <f>'pdf DetailxSch Pos'!BD118*'pdf DetailxSch Pos'!BD$124</f>
        <v>0</v>
      </c>
      <c r="BE118" s="4">
        <f>'pdf DetailxSch Pos'!BE118*'pdf DetailxSch Pos'!BE$124</f>
        <v>0</v>
      </c>
      <c r="BF118" s="4">
        <f>'pdf DetailxSch Pos'!BF118*'pdf DetailxSch Pos'!BF$125</f>
        <v>0</v>
      </c>
      <c r="BG118" s="4">
        <f>'pdf DetailxSch Pos'!BG118*'pdf DetailxSch Pos'!BG$125</f>
        <v>0</v>
      </c>
      <c r="BH118" s="4">
        <f>'pdf DetailxSch Pos'!BH118*'pdf DetailxSch Pos'!BH$125</f>
        <v>0</v>
      </c>
      <c r="BI118" s="4">
        <f>'pdf DetailxSch Pos'!BI118*'pdf DetailxSch Pos'!BI$125</f>
        <v>0</v>
      </c>
      <c r="BJ118" s="4">
        <f>'pdf DetailxSch Pos'!BJ118*'pdf DetailxSch Pos'!BJ$124</f>
        <v>0</v>
      </c>
      <c r="BK118" s="4">
        <f>'pdf DetailxSch Pos'!BK118*'pdf DetailxSch Pos'!BK$124</f>
        <v>0</v>
      </c>
      <c r="BL118" s="4">
        <f>'pdf DetailxSch Pos'!BL118*'pdf DetailxSch Pos'!BL$124</f>
        <v>0</v>
      </c>
      <c r="BM118" s="4">
        <f>'pdf DetailxSch Pos'!BM118*'pdf DetailxSch Pos'!BM$124</f>
        <v>0</v>
      </c>
      <c r="BN118" s="4">
        <f>'pdf DetailxSch Pos'!BN118*'pdf DetailxSch Pos'!BN$124</f>
        <v>0</v>
      </c>
      <c r="BO118" s="4">
        <f>'pdf DetailxSch Pos'!BO118*'pdf DetailxSch Pos'!BO$124</f>
        <v>0</v>
      </c>
      <c r="BP118" s="4">
        <f>'pdf DetailxSch Pos'!BP118*'pdf DetailxSch Pos'!BP$124</f>
        <v>0</v>
      </c>
      <c r="BQ118" s="4">
        <f>'pdf DetailxSch Pos'!BQ118*'pdf DetailxSch Pos'!BQ$124</f>
        <v>0</v>
      </c>
      <c r="BR118" s="4">
        <f>'pdf DetailxSch Pos'!BR118*'pdf DetailxSch Pos'!BR$125</f>
        <v>0</v>
      </c>
      <c r="BS118" s="4">
        <f>'pdf DetailxSch Pos'!BS118*'pdf DetailxSch Pos'!BS$125</f>
        <v>0</v>
      </c>
      <c r="BT118" s="4">
        <f>'pdf DetailxSch Pos'!BT118*'pdf DetailxSch Pos'!BT$125</f>
        <v>55095.566502463036</v>
      </c>
      <c r="BU118" s="4">
        <f>'pdf DetailxSch Pos'!BU118*'pdf DetailxSch Pos'!BU$125</f>
        <v>0</v>
      </c>
      <c r="BV118" s="4">
        <f>'pdf DetailxSch Pos'!BV118*'pdf DetailxSch Pos'!BV$124</f>
        <v>0</v>
      </c>
      <c r="BW118" s="4">
        <f>'pdf DetailxSch Pos'!BW118*'pdf DetailxSch Pos'!BW$125</f>
        <v>0</v>
      </c>
      <c r="BX118" s="4">
        <f>'pdf DetailxSch Pos'!BX118*'pdf DetailxSch Pos'!BX$125</f>
        <v>3391.1330049261073</v>
      </c>
      <c r="BY118" s="4">
        <f>'pdf DetailxSch Pos'!BY118*'pdf DetailxSch Pos'!BY$125</f>
        <v>1738.916256157635</v>
      </c>
      <c r="BZ118" s="4">
        <f>'pdf DetailxSch Pos'!BZ118*'pdf DetailxSch Pos'!BZ$125</f>
        <v>1512.3152709359601</v>
      </c>
      <c r="CA118" s="4">
        <f>'pdf DetailxSch Pos'!CA118*'pdf DetailxSch Pos'!CA$125</f>
        <v>1512.3152709359601</v>
      </c>
      <c r="CB118" s="4">
        <f>'pdf DetailxSch Pos'!CB118*'pdf DetailxSch Pos'!CB$125</f>
        <v>1738.916256157635</v>
      </c>
      <c r="CC118" s="4">
        <f>'pdf DetailxSch Pos'!CC118*'pdf DetailxSch Pos'!CC$125</f>
        <v>6049.2610837438406</v>
      </c>
      <c r="CD118" s="4">
        <f>'pdf DetailxSch Pos'!CD118*'pdf DetailxSch Pos'!CD$124</f>
        <v>0</v>
      </c>
      <c r="CE118" s="4">
        <f>'pdf DetailxSch Pos'!CE118*'pdf DetailxSch Pos'!CE$124</f>
        <v>0</v>
      </c>
      <c r="CF118" s="4">
        <f>'pdf DetailxSch Pos'!CF118*'pdf DetailxSch Pos'!CF$125</f>
        <v>0</v>
      </c>
      <c r="CG118" s="4">
        <f>'pdf DetailxSch Pos'!CG118*'pdf DetailxSch Pos'!CG$125</f>
        <v>0</v>
      </c>
      <c r="CH118" s="4">
        <f>'pdf DetailxSch Pos'!CH118*'pdf DetailxSch Pos'!CH$124</f>
        <v>0</v>
      </c>
      <c r="CI118" s="4">
        <f>'pdf DetailxSch Pos'!CI118*'pdf DetailxSch Pos'!CI$124</f>
        <v>0</v>
      </c>
      <c r="CJ118" s="4">
        <f>'pdf DetailxSch Pos'!CJ118*'pdf DetailxSch Pos'!CJ$125</f>
        <v>0</v>
      </c>
      <c r="CK118" s="4">
        <f>'pdf DetailxSch Pos'!CK118*'pdf DetailxSch Pos'!CK$125</f>
        <v>0</v>
      </c>
      <c r="CL118" s="4">
        <f>'pdf DetailxSch Pos'!CL118*'pdf DetailxSch Pos'!CL$125</f>
        <v>30246.305418719203</v>
      </c>
      <c r="CM118" s="4">
        <f>'pdf DetailxSch Pos'!CM118*'pdf DetailxSch Pos'!CM$125</f>
        <v>89959.605911330014</v>
      </c>
      <c r="CN118" s="4">
        <f>'pdf DetailxSch Pos'!CN118*'pdf DetailxSch Pos'!CN$125</f>
        <v>4356.6502463054176</v>
      </c>
      <c r="CO118" s="4">
        <f>'pdf DetailxSch Pos'!CO118*'pdf DetailxSch Pos'!CO$125</f>
        <v>0</v>
      </c>
      <c r="CP118" s="4">
        <f>'pdf DetailxSch Pos'!CP118*'pdf DetailxSch Pos'!CP$125</f>
        <v>0</v>
      </c>
      <c r="CQ118" s="4">
        <f>'pdf DetailxSch Pos'!CQ118*'pdf DetailxSch Pos'!CQ$125</f>
        <v>0</v>
      </c>
      <c r="CR118" s="4">
        <f>'pdf DetailxSch Pos'!CR118*'pdf DetailxSch Pos'!CR$125</f>
        <v>0</v>
      </c>
      <c r="CS118" s="4">
        <f>'pdf DetailxSch Pos'!CS118*'pdf DetailxSch Pos'!CS$124</f>
        <v>0</v>
      </c>
      <c r="CT118" s="4">
        <f>'pdf DetailxSch Pos'!CT118*'pdf DetailxSch Pos'!CT$125</f>
        <v>6551.7241379310326</v>
      </c>
      <c r="CU118" s="4">
        <f>'pdf DetailxSch Pos'!CU118*'pdf DetailxSch Pos'!CU$125</f>
        <v>0</v>
      </c>
      <c r="CV118" s="4">
        <f>'pdf DetailxSch Pos'!CV118*'pdf DetailxSch Pos'!CV$125</f>
        <v>815577.33990147756</v>
      </c>
      <c r="CW118" s="4">
        <f>'pdf DetailxSch Pos'!CW118*'pdf DetailxSch Pos'!CW$125</f>
        <v>0</v>
      </c>
      <c r="CY118" s="4">
        <f>'pdf DetailxSch Pos'!CY118*'pdf DetailxSch Pos'!CY$125</f>
        <v>0</v>
      </c>
      <c r="CZ118" s="4">
        <f>'pdf DetailxSch Pos'!CZ118*'pdf DetailxSch Pos'!CZ$125</f>
        <v>0</v>
      </c>
      <c r="DA118" s="4">
        <f>'pdf DetailxSch Pos'!DA118*'pdf DetailxSch Pos'!DA$125</f>
        <v>0</v>
      </c>
      <c r="DB118" s="4">
        <f>'pdf DetailxSch Pos'!DB118*'pdf DetailxSch Pos'!DB$125</f>
        <v>0</v>
      </c>
      <c r="DC118" s="4">
        <f>'pdf DetailxSch Pos'!DC118*'pdf DetailxSch Pos'!DC$125</f>
        <v>0</v>
      </c>
      <c r="DD118" s="4">
        <f>'pdf DetailxSch $$'!DE118</f>
        <v>615</v>
      </c>
      <c r="DE118" s="4">
        <f t="shared" si="4"/>
        <v>6770581.6772278994</v>
      </c>
      <c r="DF118" s="4">
        <f t="shared" si="5"/>
        <v>6771196.6772278994</v>
      </c>
      <c r="DG118" s="4">
        <f>'pdf DetailxSch $$'!DG118</f>
        <v>6932042</v>
      </c>
      <c r="DH118" s="4">
        <f t="shared" si="6"/>
        <v>160845.32277210057</v>
      </c>
      <c r="DI118" s="44">
        <f t="shared" si="7"/>
        <v>-2.3754342170127302E-2</v>
      </c>
    </row>
    <row r="119" spans="1:113" x14ac:dyDescent="0.2">
      <c r="A119" s="7">
        <v>463</v>
      </c>
      <c r="B119" t="s">
        <v>134</v>
      </c>
      <c r="C119" t="s">
        <v>352</v>
      </c>
      <c r="D119">
        <v>3</v>
      </c>
      <c r="E119" s="10">
        <v>2010</v>
      </c>
      <c r="F119" s="9">
        <v>0.23200000000000001</v>
      </c>
      <c r="G119">
        <v>466</v>
      </c>
      <c r="H119" s="4">
        <f>'pdf DetailxSch Pos'!H119*'pdf DetailxSch Pos'!H$124</f>
        <v>191050.75104188372</v>
      </c>
      <c r="I119" s="4">
        <f>'pdf DetailxSch Pos'!I119*'pdf DetailxSch Pos'!I$124</f>
        <v>110891.27068881014</v>
      </c>
      <c r="J119" s="4">
        <f>'pdf DetailxSch Pos'!J119*'pdf DetailxSch Pos'!J$124</f>
        <v>1024528.8197515882</v>
      </c>
      <c r="K119" s="4">
        <f>'pdf DetailxSch Pos'!K119*'pdf DetailxSch Pos'!K$124</f>
        <v>0</v>
      </c>
      <c r="L119" s="4">
        <f>'pdf DetailxSch Pos'!L119*'pdf DetailxSch Pos'!L$124</f>
        <v>1060450.3174421571</v>
      </c>
      <c r="M119" s="4">
        <f>'pdf DetailxSch Pos'!M119*'pdf DetailxSch Pos'!M$124</f>
        <v>89505.059196611037</v>
      </c>
      <c r="N119" s="4">
        <f>'pdf DetailxSch Pos'!N119*'pdf DetailxSch Pos'!N$124</f>
        <v>59866.796146808359</v>
      </c>
      <c r="O119" s="4">
        <f>'pdf DetailxSch Pos'!O119*'pdf DetailxSch Pos'!O$124</f>
        <v>224155.96939149837</v>
      </c>
      <c r="P119" s="4">
        <f>'pdf DetailxSch Pos'!P119*'pdf DetailxSch Pos'!P$124</f>
        <v>49534.351124581444</v>
      </c>
      <c r="Q119" s="4">
        <f>'pdf DetailxSch Pos'!Q119*'pdf DetailxSch Pos'!Q$124</f>
        <v>69924</v>
      </c>
      <c r="R119" s="4">
        <f>'pdf DetailxSch Pos'!R119*'pdf DetailxSch Pos'!R$124</f>
        <v>0</v>
      </c>
      <c r="S119" s="4">
        <f>'pdf DetailxSch Pos'!S119*'pdf DetailxSch Pos'!S$124</f>
        <v>77625.750694703253</v>
      </c>
      <c r="T119" s="4">
        <f>'pdf DetailxSch Pos'!T119*'pdf DetailxSch Pos'!T$124</f>
        <v>60676.224767295193</v>
      </c>
      <c r="U119" s="4">
        <f>'pdf DetailxSch Pos'!U119*'pdf DetailxSch Pos'!U$124</f>
        <v>596595.80849912856</v>
      </c>
      <c r="V119" s="4">
        <f>'pdf DetailxSch Pos'!V119*'pdf DetailxSch Pos'!V$124</f>
        <v>110891.27068881014</v>
      </c>
      <c r="W119" s="4">
        <f>'pdf DetailxSch Pos'!W119*'pdf DetailxSch Pos'!W$124</f>
        <v>0</v>
      </c>
      <c r="X119" s="4">
        <f>'pdf DetailxSch Pos'!X119*'pdf DetailxSch Pos'!X$124</f>
        <v>0</v>
      </c>
      <c r="Y119" s="4">
        <f>'pdf DetailxSch Pos'!Y119*'pdf DetailxSch Pos'!Y$124</f>
        <v>0</v>
      </c>
      <c r="Z119" s="4">
        <f>'pdf DetailxSch Pos'!Z119*'pdf DetailxSch Pos'!Z$124</f>
        <v>0</v>
      </c>
      <c r="AA119" s="4">
        <f>'pdf DetailxSch Pos'!AA119*'pdf DetailxSch Pos'!AA$124</f>
        <v>0</v>
      </c>
      <c r="AB119" s="4">
        <f>'pdf DetailxSch Pos'!AB119*'pdf DetailxSch Pos'!AB$124</f>
        <v>0</v>
      </c>
      <c r="AC119" s="4">
        <f>'pdf DetailxSch Pos'!AC119*'pdf DetailxSch Pos'!AC$124</f>
        <v>0</v>
      </c>
      <c r="AD119" s="4">
        <f>'pdf DetailxSch Pos'!AD119*'pdf DetailxSch Pos'!AD$124</f>
        <v>9287143.9201878496</v>
      </c>
      <c r="AE119" s="4">
        <f>'pdf DetailxSch Pos'!AE119*'pdf DetailxSch Pos'!AE$124</f>
        <v>1580200.6073155445</v>
      </c>
      <c r="AF119" s="4">
        <f>'pdf DetailxSch Pos'!AF119*'pdf DetailxSch Pos'!AF$124</f>
        <v>221782.54137762028</v>
      </c>
      <c r="AG119" s="4">
        <f>'pdf DetailxSch Pos'!AG119*'pdf DetailxSch Pos'!AG$124</f>
        <v>443565.08275524055</v>
      </c>
      <c r="AH119" s="4">
        <f>'pdf DetailxSch Pos'!AH119*'pdf DetailxSch Pos'!AH$124</f>
        <v>2772281.7672202536</v>
      </c>
      <c r="AI119" s="4">
        <f>'pdf DetailxSch Pos'!AI119*'pdf DetailxSch Pos'!AI$124</f>
        <v>267289.26155651774</v>
      </c>
      <c r="AJ119" s="4">
        <f>'pdf DetailxSch Pos'!AJ119*'pdf DetailxSch Pos'!AJ$124</f>
        <v>0</v>
      </c>
      <c r="AK119" s="4">
        <f>'pdf DetailxSch Pos'!AK119*'pdf DetailxSch Pos'!AK$124</f>
        <v>114084.97559574516</v>
      </c>
      <c r="AL119" s="4">
        <f>'pdf DetailxSch Pos'!AL119*'pdf DetailxSch Pos'!AL$124</f>
        <v>776238.89482167095</v>
      </c>
      <c r="AM119" s="4">
        <f>'pdf DetailxSch Pos'!AM119*'pdf DetailxSch Pos'!AM$124</f>
        <v>0</v>
      </c>
      <c r="AN119" s="4">
        <f>'pdf DetailxSch Pos'!AN119*'pdf DetailxSch Pos'!AN$124</f>
        <v>0</v>
      </c>
      <c r="AO119" s="4">
        <f>'pdf DetailxSch Pos'!AO119*'pdf DetailxSch Pos'!AO$124</f>
        <v>0</v>
      </c>
      <c r="AP119" s="4">
        <f>'pdf DetailxSch Pos'!AP119*'pdf DetailxSch Pos'!AP$124</f>
        <v>124758.86087554789</v>
      </c>
      <c r="AQ119" s="4">
        <f>'pdf DetailxSch Pos'!AQ119*'pdf DetailxSch Pos'!AQ$124</f>
        <v>0</v>
      </c>
      <c r="AR119" s="4">
        <f>'pdf DetailxSch Pos'!AR119*'pdf DetailxSch Pos'!AR$124</f>
        <v>0</v>
      </c>
      <c r="AS119" s="4">
        <f>'pdf DetailxSch Pos'!AS119*'pdf DetailxSch Pos'!AS$124</f>
        <v>0</v>
      </c>
      <c r="AT119" s="4">
        <f>'pdf DetailxSch Pos'!AT119*'pdf DetailxSch Pos'!AT$125</f>
        <v>83743.842364532</v>
      </c>
      <c r="AU119" s="4">
        <f>'pdf DetailxSch Pos'!AU119*'pdf DetailxSch Pos'!AU$125</f>
        <v>0</v>
      </c>
      <c r="AV119" s="4">
        <f>'pdf DetailxSch Pos'!AV119*'pdf DetailxSch Pos'!AV$125</f>
        <v>0</v>
      </c>
      <c r="AW119" s="4">
        <f>'pdf DetailxSch Pos'!AW119*'pdf DetailxSch Pos'!AW$125</f>
        <v>0</v>
      </c>
      <c r="AX119" s="4">
        <f>'pdf DetailxSch Pos'!AX119*'pdf DetailxSch Pos'!AX$125</f>
        <v>49507.389162561558</v>
      </c>
      <c r="AY119" s="4">
        <f>'pdf DetailxSch Pos'!AY119*'pdf DetailxSch Pos'!AY$124</f>
        <v>0</v>
      </c>
      <c r="AZ119" s="4">
        <f>'pdf DetailxSch Pos'!AZ119*'pdf DetailxSch Pos'!AZ$124</f>
        <v>0</v>
      </c>
      <c r="BA119" s="4">
        <f>'pdf DetailxSch Pos'!BA119*'pdf DetailxSch Pos'!BA$124</f>
        <v>0</v>
      </c>
      <c r="BB119" s="4">
        <f>'pdf DetailxSch Pos'!BB119*'pdf DetailxSch Pos'!BB$124</f>
        <v>0</v>
      </c>
      <c r="BC119" s="4">
        <f>'pdf DetailxSch Pos'!BC119*'pdf DetailxSch Pos'!BC$124</f>
        <v>0</v>
      </c>
      <c r="BD119" s="4">
        <f>'pdf DetailxSch Pos'!BD119*'pdf DetailxSch Pos'!BD$124</f>
        <v>0</v>
      </c>
      <c r="BE119" s="4">
        <f>'pdf DetailxSch Pos'!BE119*'pdf DetailxSch Pos'!BE$124</f>
        <v>0</v>
      </c>
      <c r="BF119" s="4">
        <f>'pdf DetailxSch Pos'!BF119*'pdf DetailxSch Pos'!BF$125</f>
        <v>0</v>
      </c>
      <c r="BG119" s="4">
        <f>'pdf DetailxSch Pos'!BG119*'pdf DetailxSch Pos'!BG$125</f>
        <v>0</v>
      </c>
      <c r="BH119" s="4">
        <f>'pdf DetailxSch Pos'!BH119*'pdf DetailxSch Pos'!BH$125</f>
        <v>0</v>
      </c>
      <c r="BI119" s="4">
        <f>'pdf DetailxSch Pos'!BI119*'pdf DetailxSch Pos'!BI$125</f>
        <v>24516.25615763546</v>
      </c>
      <c r="BJ119" s="4">
        <f>'pdf DetailxSch Pos'!BJ119*'pdf DetailxSch Pos'!BJ$124</f>
        <v>221782.54137762028</v>
      </c>
      <c r="BK119" s="4">
        <f>'pdf DetailxSch Pos'!BK119*'pdf DetailxSch Pos'!BK$124</f>
        <v>0</v>
      </c>
      <c r="BL119" s="4">
        <f>'pdf DetailxSch Pos'!BL119*'pdf DetailxSch Pos'!BL$124</f>
        <v>140126.11598983698</v>
      </c>
      <c r="BM119" s="4">
        <f>'pdf DetailxSch Pos'!BM119*'pdf DetailxSch Pos'!BM$124</f>
        <v>114084.97559574516</v>
      </c>
      <c r="BN119" s="4">
        <f>'pdf DetailxSch Pos'!BN119*'pdf DetailxSch Pos'!BN$124</f>
        <v>0</v>
      </c>
      <c r="BO119" s="4">
        <f>'pdf DetailxSch Pos'!BO119*'pdf DetailxSch Pos'!BO$124</f>
        <v>0</v>
      </c>
      <c r="BP119" s="4">
        <f>'pdf DetailxSch Pos'!BP119*'pdf DetailxSch Pos'!BP$124</f>
        <v>0</v>
      </c>
      <c r="BQ119" s="4">
        <f>'pdf DetailxSch Pos'!BQ119*'pdf DetailxSch Pos'!BQ$124</f>
        <v>0</v>
      </c>
      <c r="BR119" s="4">
        <f>'pdf DetailxSch Pos'!BR119*'pdf DetailxSch Pos'!BR$125</f>
        <v>0</v>
      </c>
      <c r="BS119" s="4">
        <f>'pdf DetailxSch Pos'!BS119*'pdf DetailxSch Pos'!BS$125</f>
        <v>0</v>
      </c>
      <c r="BT119" s="4">
        <f>'pdf DetailxSch Pos'!BT119*'pdf DetailxSch Pos'!BT$125</f>
        <v>611127.0935960589</v>
      </c>
      <c r="BU119" s="4">
        <f>'pdf DetailxSch Pos'!BU119*'pdf DetailxSch Pos'!BU$125</f>
        <v>0</v>
      </c>
      <c r="BV119" s="4">
        <f>'pdf DetailxSch Pos'!BV119*'pdf DetailxSch Pos'!BV$124</f>
        <v>114084.97559574516</v>
      </c>
      <c r="BW119" s="4">
        <f>'pdf DetailxSch Pos'!BW119*'pdf DetailxSch Pos'!BW$125</f>
        <v>0</v>
      </c>
      <c r="BX119" s="4">
        <f>'pdf DetailxSch Pos'!BX119*'pdf DetailxSch Pos'!BX$125</f>
        <v>0</v>
      </c>
      <c r="BY119" s="4">
        <f>'pdf DetailxSch Pos'!BY119*'pdf DetailxSch Pos'!BY$125</f>
        <v>56933.990147783232</v>
      </c>
      <c r="BZ119" s="4">
        <f>'pdf DetailxSch Pos'!BZ119*'pdf DetailxSch Pos'!BZ$125</f>
        <v>29704.433497536935</v>
      </c>
      <c r="CA119" s="4">
        <f>'pdf DetailxSch Pos'!CA119*'pdf DetailxSch Pos'!CA$125</f>
        <v>29704.433497536935</v>
      </c>
      <c r="CB119" s="4">
        <f>'pdf DetailxSch Pos'!CB119*'pdf DetailxSch Pos'!CB$125</f>
        <v>68320.197044334956</v>
      </c>
      <c r="CC119" s="4">
        <f>'pdf DetailxSch Pos'!CC119*'pdf DetailxSch Pos'!CC$125</f>
        <v>39605.911330049246</v>
      </c>
      <c r="CD119" s="4">
        <f>'pdf DetailxSch Pos'!CD119*'pdf DetailxSch Pos'!CD$124</f>
        <v>114084.97559574516</v>
      </c>
      <c r="CE119" s="4">
        <f>'pdf DetailxSch Pos'!CE119*'pdf DetailxSch Pos'!CE$124</f>
        <v>0</v>
      </c>
      <c r="CF119" s="4">
        <f>'pdf DetailxSch Pos'!CF119*'pdf DetailxSch Pos'!CF$125</f>
        <v>0</v>
      </c>
      <c r="CG119" s="4">
        <f>'pdf DetailxSch Pos'!CG119*'pdf DetailxSch Pos'!CG$125</f>
        <v>0</v>
      </c>
      <c r="CH119" s="4">
        <f>'pdf DetailxSch Pos'!CH119*'pdf DetailxSch Pos'!CH$124</f>
        <v>0</v>
      </c>
      <c r="CI119" s="4">
        <f>'pdf DetailxSch Pos'!CI119*'pdf DetailxSch Pos'!CI$124</f>
        <v>0</v>
      </c>
      <c r="CJ119" s="4">
        <f>'pdf DetailxSch Pos'!CJ119*'pdf DetailxSch Pos'!CJ$125</f>
        <v>0</v>
      </c>
      <c r="CK119" s="4">
        <f>'pdf DetailxSch Pos'!CK119*'pdf DetailxSch Pos'!CK$125</f>
        <v>0</v>
      </c>
      <c r="CL119" s="4">
        <f>'pdf DetailxSch Pos'!CL119*'pdf DetailxSch Pos'!CL$125</f>
        <v>198029.55665024623</v>
      </c>
      <c r="CM119" s="4">
        <f>'pdf DetailxSch Pos'!CM119*'pdf DetailxSch Pos'!CM$125</f>
        <v>315778.32512315264</v>
      </c>
      <c r="CN119" s="4">
        <f>'pdf DetailxSch Pos'!CN119*'pdf DetailxSch Pos'!CN$125</f>
        <v>30780.295566502453</v>
      </c>
      <c r="CO119" s="4">
        <f>'pdf DetailxSch Pos'!CO119*'pdf DetailxSch Pos'!CO$125</f>
        <v>0</v>
      </c>
      <c r="CP119" s="4">
        <f>'pdf DetailxSch Pos'!CP119*'pdf DetailxSch Pos'!CP$125</f>
        <v>0</v>
      </c>
      <c r="CQ119" s="4">
        <f>'pdf DetailxSch Pos'!CQ119*'pdf DetailxSch Pos'!CQ$125</f>
        <v>0</v>
      </c>
      <c r="CR119" s="4">
        <f>'pdf DetailxSch Pos'!CR119*'pdf DetailxSch Pos'!CR$125</f>
        <v>0</v>
      </c>
      <c r="CS119" s="4">
        <f>'pdf DetailxSch Pos'!CS119*'pdf DetailxSch Pos'!CS$124</f>
        <v>0</v>
      </c>
      <c r="CT119" s="4">
        <f>'pdf DetailxSch Pos'!CT119*'pdf DetailxSch Pos'!CT$125</f>
        <v>37463.054187192109</v>
      </c>
      <c r="CU119" s="4">
        <f>'pdf DetailxSch Pos'!CU119*'pdf DetailxSch Pos'!CU$125</f>
        <v>0</v>
      </c>
      <c r="CV119" s="4">
        <f>'pdf DetailxSch Pos'!CV119*'pdf DetailxSch Pos'!CV$125</f>
        <v>0</v>
      </c>
      <c r="CW119" s="4">
        <f>'pdf DetailxSch Pos'!CW119*'pdf DetailxSch Pos'!CW$125</f>
        <v>0</v>
      </c>
      <c r="CY119" s="4">
        <f>'pdf DetailxSch Pos'!CY119*'pdf DetailxSch Pos'!CY$125</f>
        <v>0</v>
      </c>
      <c r="CZ119" s="4">
        <f>'pdf DetailxSch Pos'!CZ119*'pdf DetailxSch Pos'!CZ$125</f>
        <v>0</v>
      </c>
      <c r="DA119" s="4">
        <f>'pdf DetailxSch Pos'!DA119*'pdf DetailxSch Pos'!DA$125</f>
        <v>0</v>
      </c>
      <c r="DB119" s="4">
        <f>'pdf DetailxSch Pos'!DB119*'pdf DetailxSch Pos'!DB$125</f>
        <v>0</v>
      </c>
      <c r="DC119" s="4">
        <f>'pdf DetailxSch Pos'!DC119*'pdf DetailxSch Pos'!DC$125</f>
        <v>0</v>
      </c>
      <c r="DD119" s="4">
        <f>'pdf DetailxSch $$'!DE119</f>
        <v>274</v>
      </c>
      <c r="DE119" s="4">
        <f t="shared" si="4"/>
        <v>21592420.66361969</v>
      </c>
      <c r="DF119" s="4">
        <f t="shared" si="5"/>
        <v>21592694.66361969</v>
      </c>
      <c r="DG119" s="4">
        <f>'pdf DetailxSch $$'!DG119</f>
        <v>22008042</v>
      </c>
      <c r="DH119" s="4">
        <f t="shared" si="6"/>
        <v>415347.33638031036</v>
      </c>
      <c r="DI119" s="44">
        <f t="shared" si="7"/>
        <v>-1.9235549006308396E-2</v>
      </c>
    </row>
    <row r="120" spans="1:113" x14ac:dyDescent="0.2">
      <c r="A120" s="7">
        <v>464</v>
      </c>
      <c r="B120" t="s">
        <v>135</v>
      </c>
      <c r="C120" t="s">
        <v>352</v>
      </c>
      <c r="D120">
        <v>7</v>
      </c>
      <c r="E120" s="10">
        <v>487</v>
      </c>
      <c r="F120" s="9">
        <v>0.70399999999999996</v>
      </c>
      <c r="G120">
        <v>343</v>
      </c>
      <c r="H120" s="4">
        <f>'pdf DetailxSch Pos'!H120*'pdf DetailxSch Pos'!H$124</f>
        <v>191050.75104188372</v>
      </c>
      <c r="I120" s="4">
        <f>'pdf DetailxSch Pos'!I120*'pdf DetailxSch Pos'!I$124</f>
        <v>110891.27068881014</v>
      </c>
      <c r="J120" s="4">
        <f>'pdf DetailxSch Pos'!J120*'pdf DetailxSch Pos'!J$124</f>
        <v>244663.59874664794</v>
      </c>
      <c r="K120" s="4">
        <f>'pdf DetailxSch Pos'!K120*'pdf DetailxSch Pos'!K$124</f>
        <v>0</v>
      </c>
      <c r="L120" s="4">
        <f>'pdf DetailxSch Pos'!L120*'pdf DetailxSch Pos'!L$124</f>
        <v>249517.72175109579</v>
      </c>
      <c r="M120" s="4">
        <f>'pdf DetailxSch Pos'!M120*'pdf DetailxSch Pos'!M$124</f>
        <v>89505.059196611037</v>
      </c>
      <c r="N120" s="4">
        <f>'pdf DetailxSch Pos'!N120*'pdf DetailxSch Pos'!N$124</f>
        <v>59866.796146808359</v>
      </c>
      <c r="O120" s="4">
        <f>'pdf DetailxSch Pos'!O120*'pdf DetailxSch Pos'!O$124</f>
        <v>53797.432653959608</v>
      </c>
      <c r="P120" s="4">
        <f>'pdf DetailxSch Pos'!P120*'pdf DetailxSch Pos'!P$124</f>
        <v>49534.351124581444</v>
      </c>
      <c r="Q120" s="4">
        <f>'pdf DetailxSch Pos'!Q120*'pdf DetailxSch Pos'!Q$124</f>
        <v>69924</v>
      </c>
      <c r="R120" s="4">
        <f>'pdf DetailxSch Pos'!R120*'pdf DetailxSch Pos'!R$124</f>
        <v>0</v>
      </c>
      <c r="S120" s="4">
        <f>'pdf DetailxSch Pos'!S120*'pdf DetailxSch Pos'!S$124</f>
        <v>77625.750694703253</v>
      </c>
      <c r="T120" s="4">
        <f>'pdf DetailxSch Pos'!T120*'pdf DetailxSch Pos'!T$124</f>
        <v>60676.224767295193</v>
      </c>
      <c r="U120" s="4">
        <f>'pdf DetailxSch Pos'!U120*'pdf DetailxSch Pos'!U$124</f>
        <v>198865.26949970951</v>
      </c>
      <c r="V120" s="4">
        <f>'pdf DetailxSch Pos'!V120*'pdf DetailxSch Pos'!V$124</f>
        <v>110891.27068881014</v>
      </c>
      <c r="W120" s="4">
        <f>'pdf DetailxSch Pos'!W120*'pdf DetailxSch Pos'!W$124</f>
        <v>0</v>
      </c>
      <c r="X120" s="4">
        <f>'pdf DetailxSch Pos'!X120*'pdf DetailxSch Pos'!X$124</f>
        <v>0</v>
      </c>
      <c r="Y120" s="4">
        <f>'pdf DetailxSch Pos'!Y120*'pdf DetailxSch Pos'!Y$124</f>
        <v>0</v>
      </c>
      <c r="Z120" s="4">
        <f>'pdf DetailxSch Pos'!Z120*'pdf DetailxSch Pos'!Z$124</f>
        <v>0</v>
      </c>
      <c r="AA120" s="4">
        <f>'pdf DetailxSch Pos'!AA120*'pdf DetailxSch Pos'!AA$124</f>
        <v>0</v>
      </c>
      <c r="AB120" s="4">
        <f>'pdf DetailxSch Pos'!AB120*'pdf DetailxSch Pos'!AB$124</f>
        <v>0</v>
      </c>
      <c r="AC120" s="4">
        <f>'pdf DetailxSch Pos'!AC120*'pdf DetailxSch Pos'!AC$124</f>
        <v>0</v>
      </c>
      <c r="AD120" s="4">
        <f>'pdf DetailxSch Pos'!AD120*'pdf DetailxSch Pos'!AD$124</f>
        <v>2250168.701060439</v>
      </c>
      <c r="AE120" s="4">
        <f>'pdf DetailxSch Pos'!AE120*'pdf DetailxSch Pos'!AE$124</f>
        <v>946826.63289795688</v>
      </c>
      <c r="AF120" s="4">
        <f>'pdf DetailxSch Pos'!AF120*'pdf DetailxSch Pos'!AF$124</f>
        <v>110891.27068881014</v>
      </c>
      <c r="AG120" s="4">
        <f>'pdf DetailxSch Pos'!AG120*'pdf DetailxSch Pos'!AG$124</f>
        <v>332673.8120664304</v>
      </c>
      <c r="AH120" s="4">
        <f>'pdf DetailxSch Pos'!AH120*'pdf DetailxSch Pos'!AH$124</f>
        <v>1552477.7896433419</v>
      </c>
      <c r="AI120" s="4">
        <f>'pdf DetailxSch Pos'!AI120*'pdf DetailxSch Pos'!AI$124</f>
        <v>200466.94616738829</v>
      </c>
      <c r="AJ120" s="4">
        <f>'pdf DetailxSch Pos'!AJ120*'pdf DetailxSch Pos'!AJ$124</f>
        <v>48327.936512970991</v>
      </c>
      <c r="AK120" s="4">
        <f>'pdf DetailxSch Pos'!AK120*'pdf DetailxSch Pos'!AK$124</f>
        <v>0</v>
      </c>
      <c r="AL120" s="4">
        <f>'pdf DetailxSch Pos'!AL120*'pdf DetailxSch Pos'!AL$124</f>
        <v>0</v>
      </c>
      <c r="AM120" s="4">
        <f>'pdf DetailxSch Pos'!AM120*'pdf DetailxSch Pos'!AM$124</f>
        <v>19960.428723985824</v>
      </c>
      <c r="AN120" s="4">
        <f>'pdf DetailxSch Pos'!AN120*'pdf DetailxSch Pos'!AN$124</f>
        <v>0</v>
      </c>
      <c r="AO120" s="4">
        <f>'pdf DetailxSch Pos'!AO120*'pdf DetailxSch Pos'!AO$124</f>
        <v>0</v>
      </c>
      <c r="AP120" s="4">
        <f>'pdf DetailxSch Pos'!AP120*'pdf DetailxSch Pos'!AP$124</f>
        <v>0</v>
      </c>
      <c r="AQ120" s="4">
        <f>'pdf DetailxSch Pos'!AQ120*'pdf DetailxSch Pos'!AQ$124</f>
        <v>0</v>
      </c>
      <c r="AR120" s="4">
        <f>'pdf DetailxSch Pos'!AR120*'pdf DetailxSch Pos'!AR$124</f>
        <v>0</v>
      </c>
      <c r="AS120" s="4">
        <f>'pdf DetailxSch Pos'!AS120*'pdf DetailxSch Pos'!AS$124</f>
        <v>0</v>
      </c>
      <c r="AT120" s="4">
        <f>'pdf DetailxSch Pos'!AT120*'pdf DetailxSch Pos'!AT$125</f>
        <v>59113.300492610819</v>
      </c>
      <c r="AU120" s="4">
        <f>'pdf DetailxSch Pos'!AU120*'pdf DetailxSch Pos'!AU$125</f>
        <v>0</v>
      </c>
      <c r="AV120" s="4">
        <f>'pdf DetailxSch Pos'!AV120*'pdf DetailxSch Pos'!AV$125</f>
        <v>214099.50738916249</v>
      </c>
      <c r="AW120" s="4">
        <f>'pdf DetailxSch Pos'!AW120*'pdf DetailxSch Pos'!AW$125</f>
        <v>3459.1133004926096</v>
      </c>
      <c r="AX120" s="4">
        <f>'pdf DetailxSch Pos'!AX120*'pdf DetailxSch Pos'!AX$125</f>
        <v>0</v>
      </c>
      <c r="AY120" s="4">
        <f>'pdf DetailxSch Pos'!AY120*'pdf DetailxSch Pos'!AY$124</f>
        <v>0</v>
      </c>
      <c r="AZ120" s="4">
        <f>'pdf DetailxSch Pos'!AZ120*'pdf DetailxSch Pos'!AZ$124</f>
        <v>0</v>
      </c>
      <c r="BA120" s="4">
        <f>'pdf DetailxSch Pos'!BA120*'pdf DetailxSch Pos'!BA$124</f>
        <v>0</v>
      </c>
      <c r="BB120" s="4">
        <f>'pdf DetailxSch Pos'!BB120*'pdf DetailxSch Pos'!BB$124</f>
        <v>0</v>
      </c>
      <c r="BC120" s="4">
        <f>'pdf DetailxSch Pos'!BC120*'pdf DetailxSch Pos'!BC$124</f>
        <v>0</v>
      </c>
      <c r="BD120" s="4">
        <f>'pdf DetailxSch Pos'!BD120*'pdf DetailxSch Pos'!BD$124</f>
        <v>0</v>
      </c>
      <c r="BE120" s="4">
        <f>'pdf DetailxSch Pos'!BE120*'pdf DetailxSch Pos'!BE$124</f>
        <v>152914.74921665495</v>
      </c>
      <c r="BF120" s="4">
        <f>'pdf DetailxSch Pos'!BF120*'pdf DetailxSch Pos'!BF$125</f>
        <v>25828.57142857142</v>
      </c>
      <c r="BG120" s="4">
        <f>'pdf DetailxSch Pos'!BG120*'pdf DetailxSch Pos'!BG$125</f>
        <v>8866.9950738916232</v>
      </c>
      <c r="BH120" s="4">
        <f>'pdf DetailxSch Pos'!BH120*'pdf DetailxSch Pos'!BH$125</f>
        <v>29556.650246305409</v>
      </c>
      <c r="BI120" s="4">
        <f>'pdf DetailxSch Pos'!BI120*'pdf DetailxSch Pos'!BI$125</f>
        <v>73545.812807881754</v>
      </c>
      <c r="BJ120" s="4">
        <f>'pdf DetailxSch Pos'!BJ120*'pdf DetailxSch Pos'!BJ$124</f>
        <v>221782.54137762028</v>
      </c>
      <c r="BK120" s="4">
        <f>'pdf DetailxSch Pos'!BK120*'pdf DetailxSch Pos'!BK$124</f>
        <v>0</v>
      </c>
      <c r="BL120" s="4">
        <f>'pdf DetailxSch Pos'!BL120*'pdf DetailxSch Pos'!BL$124</f>
        <v>420378.34796951094</v>
      </c>
      <c r="BM120" s="4">
        <f>'pdf DetailxSch Pos'!BM120*'pdf DetailxSch Pos'!BM$124</f>
        <v>228169.95119149031</v>
      </c>
      <c r="BN120" s="4">
        <f>'pdf DetailxSch Pos'!BN120*'pdf DetailxSch Pos'!BN$124</f>
        <v>0</v>
      </c>
      <c r="BO120" s="4">
        <f>'pdf DetailxSch Pos'!BO120*'pdf DetailxSch Pos'!BO$124</f>
        <v>110891.27068881014</v>
      </c>
      <c r="BP120" s="4">
        <f>'pdf DetailxSch Pos'!BP120*'pdf DetailxSch Pos'!BP$124</f>
        <v>0</v>
      </c>
      <c r="BQ120" s="4">
        <f>'pdf DetailxSch Pos'!BQ120*'pdf DetailxSch Pos'!BQ$124</f>
        <v>0</v>
      </c>
      <c r="BR120" s="4">
        <f>'pdf DetailxSch Pos'!BR120*'pdf DetailxSch Pos'!BR$125</f>
        <v>0</v>
      </c>
      <c r="BS120" s="4">
        <f>'pdf DetailxSch Pos'!BS120*'pdf DetailxSch Pos'!BS$125</f>
        <v>0</v>
      </c>
      <c r="BT120" s="4">
        <f>'pdf DetailxSch Pos'!BT120*'pdf DetailxSch Pos'!BT$125</f>
        <v>480878.81773398997</v>
      </c>
      <c r="BU120" s="4">
        <f>'pdf DetailxSch Pos'!BU120*'pdf DetailxSch Pos'!BU$125</f>
        <v>0</v>
      </c>
      <c r="BV120" s="4">
        <f>'pdf DetailxSch Pos'!BV120*'pdf DetailxSch Pos'!BV$124</f>
        <v>114084.97559574516</v>
      </c>
      <c r="BW120" s="4">
        <f>'pdf DetailxSch Pos'!BW120*'pdf DetailxSch Pos'!BW$125</f>
        <v>73891.625615763522</v>
      </c>
      <c r="BX120" s="4">
        <f>'pdf DetailxSch Pos'!BX120*'pdf DetailxSch Pos'!BX$125</f>
        <v>6750.7389162561558</v>
      </c>
      <c r="BY120" s="4">
        <f>'pdf DetailxSch Pos'!BY120*'pdf DetailxSch Pos'!BY$125</f>
        <v>13794.088669950734</v>
      </c>
      <c r="BZ120" s="4">
        <f>'pdf DetailxSch Pos'!BZ120*'pdf DetailxSch Pos'!BZ$125</f>
        <v>7197.0443349753668</v>
      </c>
      <c r="CA120" s="4">
        <f>'pdf DetailxSch Pos'!CA120*'pdf DetailxSch Pos'!CA$125</f>
        <v>7197.0443349753668</v>
      </c>
      <c r="CB120" s="4">
        <f>'pdf DetailxSch Pos'!CB120*'pdf DetailxSch Pos'!CB$125</f>
        <v>16553.694581280783</v>
      </c>
      <c r="CC120" s="4">
        <f>'pdf DetailxSch Pos'!CC120*'pdf DetailxSch Pos'!CC$125</f>
        <v>9596.0591133004891</v>
      </c>
      <c r="CD120" s="4">
        <f>'pdf DetailxSch Pos'!CD120*'pdf DetailxSch Pos'!CD$124</f>
        <v>114084.97559574516</v>
      </c>
      <c r="CE120" s="4">
        <f>'pdf DetailxSch Pos'!CE120*'pdf DetailxSch Pos'!CE$124</f>
        <v>0</v>
      </c>
      <c r="CF120" s="4">
        <f>'pdf DetailxSch Pos'!CF120*'pdf DetailxSch Pos'!CF$125</f>
        <v>0</v>
      </c>
      <c r="CG120" s="4">
        <f>'pdf DetailxSch Pos'!CG120*'pdf DetailxSch Pos'!CG$125</f>
        <v>0</v>
      </c>
      <c r="CH120" s="4">
        <f>'pdf DetailxSch Pos'!CH120*'pdf DetailxSch Pos'!CH$124</f>
        <v>0</v>
      </c>
      <c r="CI120" s="4">
        <f>'pdf DetailxSch Pos'!CI120*'pdf DetailxSch Pos'!CI$124</f>
        <v>0</v>
      </c>
      <c r="CJ120" s="4">
        <f>'pdf DetailxSch Pos'!CJ120*'pdf DetailxSch Pos'!CJ$125</f>
        <v>4926.1083743842346</v>
      </c>
      <c r="CK120" s="4">
        <f>'pdf DetailxSch Pos'!CK120*'pdf DetailxSch Pos'!CK$125</f>
        <v>112262.0689655172</v>
      </c>
      <c r="CL120" s="4">
        <f>'pdf DetailxSch Pos'!CL120*'pdf DetailxSch Pos'!CL$125</f>
        <v>47980.295566502449</v>
      </c>
      <c r="CM120" s="4">
        <f>'pdf DetailxSch Pos'!CM120*'pdf DetailxSch Pos'!CM$125</f>
        <v>119453.20197044332</v>
      </c>
      <c r="CN120" s="4">
        <f>'pdf DetailxSch Pos'!CN120*'pdf DetailxSch Pos'!CN$125</f>
        <v>7511.3300492610815</v>
      </c>
      <c r="CO120" s="4">
        <f>'pdf DetailxSch Pos'!CO120*'pdf DetailxSch Pos'!CO$125</f>
        <v>0</v>
      </c>
      <c r="CP120" s="4">
        <f>'pdf DetailxSch Pos'!CP120*'pdf DetailxSch Pos'!CP$125</f>
        <v>0</v>
      </c>
      <c r="CQ120" s="4">
        <f>'pdf DetailxSch Pos'!CQ120*'pdf DetailxSch Pos'!CQ$125</f>
        <v>0</v>
      </c>
      <c r="CR120" s="4">
        <f>'pdf DetailxSch Pos'!CR120*'pdf DetailxSch Pos'!CR$125</f>
        <v>0</v>
      </c>
      <c r="CS120" s="4">
        <f>'pdf DetailxSch Pos'!CS120*'pdf DetailxSch Pos'!CS$124</f>
        <v>0</v>
      </c>
      <c r="CT120" s="4">
        <f>'pdf DetailxSch Pos'!CT120*'pdf DetailxSch Pos'!CT$125</f>
        <v>20492.610837438417</v>
      </c>
      <c r="CU120" s="4">
        <f>'pdf DetailxSch Pos'!CU120*'pdf DetailxSch Pos'!CU$125</f>
        <v>0</v>
      </c>
      <c r="CV120" s="4">
        <f>'pdf DetailxSch Pos'!CV120*'pdf DetailxSch Pos'!CV$125</f>
        <v>947679.80295566469</v>
      </c>
      <c r="CW120" s="4">
        <f>'pdf DetailxSch Pos'!CW120*'pdf DetailxSch Pos'!CW$125</f>
        <v>0</v>
      </c>
      <c r="CY120" s="4">
        <f>'pdf DetailxSch Pos'!CY120*'pdf DetailxSch Pos'!CY$125</f>
        <v>0</v>
      </c>
      <c r="CZ120" s="4">
        <f>'pdf DetailxSch Pos'!CZ120*'pdf DetailxSch Pos'!CZ$125</f>
        <v>0</v>
      </c>
      <c r="DA120" s="4">
        <f>'pdf DetailxSch Pos'!DA120*'pdf DetailxSch Pos'!DA$125</f>
        <v>0</v>
      </c>
      <c r="DB120" s="4">
        <f>'pdf DetailxSch Pos'!DB120*'pdf DetailxSch Pos'!DB$125</f>
        <v>0</v>
      </c>
      <c r="DC120" s="4">
        <f>'pdf DetailxSch Pos'!DC120*'pdf DetailxSch Pos'!DC$125</f>
        <v>0</v>
      </c>
      <c r="DD120" s="4">
        <f>'pdf DetailxSch $$'!DE120</f>
        <v>172</v>
      </c>
      <c r="DE120" s="4">
        <f t="shared" si="4"/>
        <v>10681544.30915644</v>
      </c>
      <c r="DF120" s="4">
        <f t="shared" si="5"/>
        <v>10681716.30915644</v>
      </c>
      <c r="DG120" s="4">
        <f>'pdf DetailxSch $$'!DG120</f>
        <v>10904478</v>
      </c>
      <c r="DH120" s="4">
        <f t="shared" si="6"/>
        <v>222761.6908435598</v>
      </c>
      <c r="DI120" s="44">
        <f t="shared" si="7"/>
        <v>-2.0854484840849681E-2</v>
      </c>
    </row>
    <row r="121" spans="1:113" x14ac:dyDescent="0.2">
      <c r="A121" s="7">
        <v>861</v>
      </c>
      <c r="B121" t="s">
        <v>136</v>
      </c>
      <c r="C121" t="s">
        <v>357</v>
      </c>
      <c r="D121">
        <v>5</v>
      </c>
      <c r="E121" s="10">
        <v>43</v>
      </c>
      <c r="F121" s="9">
        <v>0</v>
      </c>
      <c r="G121">
        <v>0</v>
      </c>
      <c r="H121" s="4">
        <f>'pdf DetailxSch Pos'!H121*'pdf DetailxSch Pos'!H$124</f>
        <v>191050.75104188372</v>
      </c>
      <c r="I121" s="4">
        <f>'pdf DetailxSch Pos'!I121*'pdf DetailxSch Pos'!I$124</f>
        <v>0</v>
      </c>
      <c r="J121" s="4">
        <f>'pdf DetailxSch Pos'!J121*'pdf DetailxSch Pos'!J$124</f>
        <v>0</v>
      </c>
      <c r="K121" s="4">
        <f>'pdf DetailxSch Pos'!K121*'pdf DetailxSch Pos'!K$124</f>
        <v>0</v>
      </c>
      <c r="L121" s="4">
        <f>'pdf DetailxSch Pos'!L121*'pdf DetailxSch Pos'!L$124</f>
        <v>124758.86087554789</v>
      </c>
      <c r="M121" s="4">
        <f>'pdf DetailxSch Pos'!M121*'pdf DetailxSch Pos'!M$124</f>
        <v>0</v>
      </c>
      <c r="N121" s="4">
        <f>'pdf DetailxSch Pos'!N121*'pdf DetailxSch Pos'!N$124</f>
        <v>59866.796146808359</v>
      </c>
      <c r="O121" s="4">
        <f>'pdf DetailxSch Pos'!O121*'pdf DetailxSch Pos'!O$124</f>
        <v>44831.193878299673</v>
      </c>
      <c r="P121" s="4">
        <f>'pdf DetailxSch Pos'!P121*'pdf DetailxSch Pos'!P$124</f>
        <v>0</v>
      </c>
      <c r="Q121" s="4">
        <f>'pdf DetailxSch Pos'!Q121*'pdf DetailxSch Pos'!Q$124</f>
        <v>0</v>
      </c>
      <c r="R121" s="4">
        <f>'pdf DetailxSch Pos'!R121*'pdf DetailxSch Pos'!R$124</f>
        <v>0</v>
      </c>
      <c r="S121" s="4">
        <f>'pdf DetailxSch Pos'!S121*'pdf DetailxSch Pos'!S$124</f>
        <v>0</v>
      </c>
      <c r="T121" s="4">
        <f>'pdf DetailxSch Pos'!T121*'pdf DetailxSch Pos'!T$124</f>
        <v>0</v>
      </c>
      <c r="U121" s="4">
        <f>'pdf DetailxSch Pos'!U121*'pdf DetailxSch Pos'!U$124</f>
        <v>0</v>
      </c>
      <c r="V121" s="4">
        <f>'pdf DetailxSch Pos'!V121*'pdf DetailxSch Pos'!V$124</f>
        <v>0</v>
      </c>
      <c r="W121" s="4">
        <f>'pdf DetailxSch Pos'!W121*'pdf DetailxSch Pos'!W$124</f>
        <v>55445.635344405069</v>
      </c>
      <c r="X121" s="4">
        <f>'pdf DetailxSch Pos'!X121*'pdf DetailxSch Pos'!X$124</f>
        <v>0</v>
      </c>
      <c r="Y121" s="4">
        <f>'pdf DetailxSch Pos'!Y121*'pdf DetailxSch Pos'!Y$124</f>
        <v>0</v>
      </c>
      <c r="Z121" s="4">
        <f>'pdf DetailxSch Pos'!Z121*'pdf DetailxSch Pos'!Z$124</f>
        <v>0</v>
      </c>
      <c r="AA121" s="4">
        <f>'pdf DetailxSch Pos'!AA121*'pdf DetailxSch Pos'!AA$124</f>
        <v>0</v>
      </c>
      <c r="AB121" s="4">
        <f>'pdf DetailxSch Pos'!AB121*'pdf DetailxSch Pos'!AB$124</f>
        <v>0</v>
      </c>
      <c r="AC121" s="4">
        <f>'pdf DetailxSch Pos'!AC121*'pdf DetailxSch Pos'!AC$124</f>
        <v>0</v>
      </c>
      <c r="AD121" s="4">
        <f>'pdf DetailxSch Pos'!AD121*'pdf DetailxSch Pos'!AD$124</f>
        <v>665347.6241328608</v>
      </c>
      <c r="AE121" s="4">
        <f>'pdf DetailxSch Pos'!AE121*'pdf DetailxSch Pos'!AE$124</f>
        <v>0</v>
      </c>
      <c r="AF121" s="4">
        <f>'pdf DetailxSch Pos'!AF121*'pdf DetailxSch Pos'!AF$124</f>
        <v>110891.27068881014</v>
      </c>
      <c r="AG121" s="4">
        <f>'pdf DetailxSch Pos'!AG121*'pdf DetailxSch Pos'!AG$124</f>
        <v>110891.27068881014</v>
      </c>
      <c r="AH121" s="4">
        <f>'pdf DetailxSch Pos'!AH121*'pdf DetailxSch Pos'!AH$124</f>
        <v>554456.35344405065</v>
      </c>
      <c r="AI121" s="4">
        <f>'pdf DetailxSch Pos'!AI121*'pdf DetailxSch Pos'!AI$124</f>
        <v>0</v>
      </c>
      <c r="AJ121" s="4">
        <f>'pdf DetailxSch Pos'!AJ121*'pdf DetailxSch Pos'!AJ$124</f>
        <v>0</v>
      </c>
      <c r="AK121" s="4">
        <f>'pdf DetailxSch Pos'!AK121*'pdf DetailxSch Pos'!AK$124</f>
        <v>0</v>
      </c>
      <c r="AL121" s="4">
        <f>'pdf DetailxSch Pos'!AL121*'pdf DetailxSch Pos'!AL$124</f>
        <v>0</v>
      </c>
      <c r="AM121" s="4">
        <f>'pdf DetailxSch Pos'!AM121*'pdf DetailxSch Pos'!AM$124</f>
        <v>5544.5635344405073</v>
      </c>
      <c r="AN121" s="4">
        <f>'pdf DetailxSch Pos'!AN121*'pdf DetailxSch Pos'!AN$124</f>
        <v>0</v>
      </c>
      <c r="AO121" s="4">
        <f>'pdf DetailxSch Pos'!AO121*'pdf DetailxSch Pos'!AO$124</f>
        <v>0</v>
      </c>
      <c r="AP121" s="4">
        <f>'pdf DetailxSch Pos'!AP121*'pdf DetailxSch Pos'!AP$124</f>
        <v>0</v>
      </c>
      <c r="AQ121" s="4">
        <f>'pdf DetailxSch Pos'!AQ121*'pdf DetailxSch Pos'!AQ$124</f>
        <v>0</v>
      </c>
      <c r="AR121" s="4">
        <f>'pdf DetailxSch Pos'!AR121*'pdf DetailxSch Pos'!AR$124</f>
        <v>0</v>
      </c>
      <c r="AS121" s="4">
        <f>'pdf DetailxSch Pos'!AS121*'pdf DetailxSch Pos'!AS$124</f>
        <v>0</v>
      </c>
      <c r="AT121" s="4">
        <f>'pdf DetailxSch Pos'!AT121*'pdf DetailxSch Pos'!AT$125</f>
        <v>14778.325123152705</v>
      </c>
      <c r="AU121" s="4">
        <f>'pdf DetailxSch Pos'!AU121*'pdf DetailxSch Pos'!AU$125</f>
        <v>0</v>
      </c>
      <c r="AV121" s="4">
        <f>'pdf DetailxSch Pos'!AV121*'pdf DetailxSch Pos'!AV$125</f>
        <v>0</v>
      </c>
      <c r="AW121" s="4">
        <f>'pdf DetailxSch Pos'!AW121*'pdf DetailxSch Pos'!AW$125</f>
        <v>0</v>
      </c>
      <c r="AX121" s="4">
        <f>'pdf DetailxSch Pos'!AX121*'pdf DetailxSch Pos'!AX$125</f>
        <v>1059.1133004926105</v>
      </c>
      <c r="AY121" s="4">
        <f>'pdf DetailxSch Pos'!AY121*'pdf DetailxSch Pos'!AY$124</f>
        <v>0</v>
      </c>
      <c r="AZ121" s="4">
        <f>'pdf DetailxSch Pos'!AZ121*'pdf DetailxSch Pos'!AZ$124</f>
        <v>0</v>
      </c>
      <c r="BA121" s="4">
        <f>'pdf DetailxSch Pos'!BA121*'pdf DetailxSch Pos'!BA$124</f>
        <v>0</v>
      </c>
      <c r="BB121" s="4">
        <f>'pdf DetailxSch Pos'!BB121*'pdf DetailxSch Pos'!BB$124</f>
        <v>0</v>
      </c>
      <c r="BC121" s="4">
        <f>'pdf DetailxSch Pos'!BC121*'pdf DetailxSch Pos'!BC$124</f>
        <v>0</v>
      </c>
      <c r="BD121" s="4">
        <f>'pdf DetailxSch Pos'!BD121*'pdf DetailxSch Pos'!BD$124</f>
        <v>0</v>
      </c>
      <c r="BE121" s="4">
        <f>'pdf DetailxSch Pos'!BE121*'pdf DetailxSch Pos'!BE$124</f>
        <v>0</v>
      </c>
      <c r="BF121" s="4">
        <f>'pdf DetailxSch Pos'!BF121*'pdf DetailxSch Pos'!BF$125</f>
        <v>0</v>
      </c>
      <c r="BG121" s="4">
        <f>'pdf DetailxSch Pos'!BG121*'pdf DetailxSch Pos'!BG$125</f>
        <v>0</v>
      </c>
      <c r="BH121" s="4">
        <f>'pdf DetailxSch Pos'!BH121*'pdf DetailxSch Pos'!BH$125</f>
        <v>0</v>
      </c>
      <c r="BI121" s="4">
        <f>'pdf DetailxSch Pos'!BI121*'pdf DetailxSch Pos'!BI$125</f>
        <v>0</v>
      </c>
      <c r="BJ121" s="4">
        <f>'pdf DetailxSch Pos'!BJ121*'pdf DetailxSch Pos'!BJ$124</f>
        <v>0</v>
      </c>
      <c r="BK121" s="4">
        <f>'pdf DetailxSch Pos'!BK121*'pdf DetailxSch Pos'!BK$124</f>
        <v>0</v>
      </c>
      <c r="BL121" s="4">
        <f>'pdf DetailxSch Pos'!BL121*'pdf DetailxSch Pos'!BL$124</f>
        <v>0</v>
      </c>
      <c r="BM121" s="4">
        <f>'pdf DetailxSch Pos'!BM121*'pdf DetailxSch Pos'!BM$124</f>
        <v>0</v>
      </c>
      <c r="BN121" s="4">
        <f>'pdf DetailxSch Pos'!BN121*'pdf DetailxSch Pos'!BN$124</f>
        <v>0</v>
      </c>
      <c r="BO121" s="4">
        <f>'pdf DetailxSch Pos'!BO121*'pdf DetailxSch Pos'!BO$124</f>
        <v>0</v>
      </c>
      <c r="BP121" s="4">
        <f>'pdf DetailxSch Pos'!BP121*'pdf DetailxSch Pos'!BP$124</f>
        <v>0</v>
      </c>
      <c r="BQ121" s="4">
        <f>'pdf DetailxSch Pos'!BQ121*'pdf DetailxSch Pos'!BQ$124</f>
        <v>0</v>
      </c>
      <c r="BR121" s="4">
        <f>'pdf DetailxSch Pos'!BR121*'pdf DetailxSch Pos'!BR$125</f>
        <v>0</v>
      </c>
      <c r="BS121" s="4">
        <f>'pdf DetailxSch Pos'!BS121*'pdf DetailxSch Pos'!BS$125</f>
        <v>0</v>
      </c>
      <c r="BT121" s="4">
        <f>'pdf DetailxSch Pos'!BT121*'pdf DetailxSch Pos'!BT$125</f>
        <v>0</v>
      </c>
      <c r="BU121" s="4">
        <f>'pdf DetailxSch Pos'!BU121*'pdf DetailxSch Pos'!BU$125</f>
        <v>0</v>
      </c>
      <c r="BV121" s="4">
        <f>'pdf DetailxSch Pos'!BV121*'pdf DetailxSch Pos'!BV$124</f>
        <v>0</v>
      </c>
      <c r="BW121" s="4">
        <f>'pdf DetailxSch Pos'!BW121*'pdf DetailxSch Pos'!BW$125</f>
        <v>0</v>
      </c>
      <c r="BX121" s="4">
        <f>'pdf DetailxSch Pos'!BX121*'pdf DetailxSch Pos'!BX$125</f>
        <v>0</v>
      </c>
      <c r="BY121" s="4">
        <f>'pdf DetailxSch Pos'!BY121*'pdf DetailxSch Pos'!BY$125</f>
        <v>1076.8472906403938</v>
      </c>
      <c r="BZ121" s="4">
        <f>'pdf DetailxSch Pos'!BZ121*'pdf DetailxSch Pos'!BZ$125</f>
        <v>561.57635467980276</v>
      </c>
      <c r="CA121" s="4">
        <f>'pdf DetailxSch Pos'!CA121*'pdf DetailxSch Pos'!CA$125</f>
        <v>561.57635467980276</v>
      </c>
      <c r="CB121" s="4">
        <f>'pdf DetailxSch Pos'!CB121*'pdf DetailxSch Pos'!CB$125</f>
        <v>1291.6256157635464</v>
      </c>
      <c r="CC121" s="4">
        <f>'pdf DetailxSch Pos'!CC121*'pdf DetailxSch Pos'!CC$125</f>
        <v>748.76847290640376</v>
      </c>
      <c r="CD121" s="4">
        <f>'pdf DetailxSch Pos'!CD121*'pdf DetailxSch Pos'!CD$124</f>
        <v>0</v>
      </c>
      <c r="CE121" s="4">
        <f>'pdf DetailxSch Pos'!CE121*'pdf DetailxSch Pos'!CE$124</f>
        <v>0</v>
      </c>
      <c r="CF121" s="4">
        <f>'pdf DetailxSch Pos'!CF121*'pdf DetailxSch Pos'!CF$125</f>
        <v>0</v>
      </c>
      <c r="CG121" s="4">
        <f>'pdf DetailxSch Pos'!CG121*'pdf DetailxSch Pos'!CG$125</f>
        <v>0</v>
      </c>
      <c r="CH121" s="4">
        <f>'pdf DetailxSch Pos'!CH121*'pdf DetailxSch Pos'!CH$124</f>
        <v>0</v>
      </c>
      <c r="CI121" s="4">
        <f>'pdf DetailxSch Pos'!CI121*'pdf DetailxSch Pos'!CI$124</f>
        <v>0</v>
      </c>
      <c r="CJ121" s="4">
        <f>'pdf DetailxSch Pos'!CJ121*'pdf DetailxSch Pos'!CJ$125</f>
        <v>0</v>
      </c>
      <c r="CK121" s="4">
        <f>'pdf DetailxSch Pos'!CK121*'pdf DetailxSch Pos'!CK$125</f>
        <v>0</v>
      </c>
      <c r="CL121" s="4">
        <f>'pdf DetailxSch Pos'!CL121*'pdf DetailxSch Pos'!CL$125</f>
        <v>4236.453201970442</v>
      </c>
      <c r="CM121" s="4">
        <f>'pdf DetailxSch Pos'!CM121*'pdf DetailxSch Pos'!CM$125</f>
        <v>31182.266009852206</v>
      </c>
      <c r="CN121" s="4">
        <f>'pdf DetailxSch Pos'!CN121*'pdf DetailxSch Pos'!CN$125</f>
        <v>2419.7044334975362</v>
      </c>
      <c r="CO121" s="4">
        <f>'pdf DetailxSch Pos'!CO121*'pdf DetailxSch Pos'!CO$125</f>
        <v>0</v>
      </c>
      <c r="CP121" s="4">
        <f>'pdf DetailxSch Pos'!CP121*'pdf DetailxSch Pos'!CP$125</f>
        <v>357443.34975369449</v>
      </c>
      <c r="CQ121" s="4">
        <f>'pdf DetailxSch Pos'!CQ121*'pdf DetailxSch Pos'!CQ$125</f>
        <v>0</v>
      </c>
      <c r="CR121" s="4">
        <f>'pdf DetailxSch Pos'!CR121*'pdf DetailxSch Pos'!CR$125</f>
        <v>0</v>
      </c>
      <c r="CS121" s="4">
        <f>'pdf DetailxSch Pos'!CS121*'pdf DetailxSch Pos'!CS$124</f>
        <v>0</v>
      </c>
      <c r="CT121" s="4">
        <f>'pdf DetailxSch Pos'!CT121*'pdf DetailxSch Pos'!CT$125</f>
        <v>0</v>
      </c>
      <c r="CU121" s="4">
        <f>'pdf DetailxSch Pos'!CU121*'pdf DetailxSch Pos'!CU$125</f>
        <v>0</v>
      </c>
      <c r="CV121" s="4">
        <f>'pdf DetailxSch Pos'!CV121*'pdf DetailxSch Pos'!CV$125</f>
        <v>0</v>
      </c>
      <c r="CW121" s="4">
        <f>'pdf DetailxSch Pos'!CW121*'pdf DetailxSch Pos'!CW$125</f>
        <v>0</v>
      </c>
      <c r="CX121" s="4">
        <f>'pdf DetailxSch Pos'!CX121*'pdf DetailxSch Pos'!CX$124</f>
        <v>117120</v>
      </c>
      <c r="CY121" s="4">
        <f>'pdf DetailxSch Pos'!CY121*'pdf DetailxSch Pos'!CY$125</f>
        <v>0</v>
      </c>
      <c r="CZ121" s="4">
        <f>'pdf DetailxSch Pos'!CZ121*'pdf DetailxSch Pos'!CZ$125</f>
        <v>0</v>
      </c>
      <c r="DA121" s="4">
        <f>'pdf DetailxSch Pos'!DA121*'pdf DetailxSch Pos'!DA$125</f>
        <v>91559.605911330014</v>
      </c>
      <c r="DB121" s="4">
        <f>'pdf DetailxSch Pos'!DB121*'pdf DetailxSch Pos'!DB$125</f>
        <v>0</v>
      </c>
      <c r="DC121" s="4">
        <f>'pdf DetailxSch Pos'!DC121*'pdf DetailxSch Pos'!DC$125</f>
        <v>2.631393300106737E-2</v>
      </c>
      <c r="DD121" s="4">
        <f>'pdf DetailxSch $$'!DE121</f>
        <v>154393</v>
      </c>
      <c r="DE121" s="4">
        <f t="shared" si="4"/>
        <v>2547123.5579125104</v>
      </c>
      <c r="DF121" s="4">
        <f t="shared" si="5"/>
        <v>2701516.5579125104</v>
      </c>
      <c r="DG121" s="4">
        <f>'pdf DetailxSch $$'!DG121</f>
        <v>2883714</v>
      </c>
      <c r="DH121" s="4">
        <f t="shared" si="6"/>
        <v>182197.44208748965</v>
      </c>
      <c r="DI121" s="44">
        <f t="shared" si="7"/>
        <v>-6.7442652370147044E-2</v>
      </c>
    </row>
    <row r="122" spans="1:113" x14ac:dyDescent="0.2">
      <c r="B122" t="s">
        <v>141</v>
      </c>
      <c r="E122" s="10">
        <f>SUM(E4:E121)</f>
        <v>51493</v>
      </c>
      <c r="F122" s="9">
        <f>G122/E122</f>
        <v>0.44864350494241934</v>
      </c>
      <c r="G122" s="10">
        <f>SUM(G4:G121)</f>
        <v>23102</v>
      </c>
      <c r="H122" s="4">
        <f>SUM(H4:H121)</f>
        <v>21875310.994295724</v>
      </c>
      <c r="I122" s="4">
        <f t="shared" ref="I122:BT122" si="8">SUM(I4:I121)</f>
        <v>13029724.305935169</v>
      </c>
      <c r="J122" s="4">
        <f t="shared" si="8"/>
        <v>20545625.704749752</v>
      </c>
      <c r="K122" s="4">
        <f t="shared" si="8"/>
        <v>3204757.7229066114</v>
      </c>
      <c r="L122" s="4">
        <f t="shared" si="8"/>
        <v>7048875.6394684575</v>
      </c>
      <c r="M122" s="4">
        <f t="shared" si="8"/>
        <v>9263773.6268492509</v>
      </c>
      <c r="N122" s="4">
        <f t="shared" si="8"/>
        <v>7064281.9453233732</v>
      </c>
      <c r="O122" s="4">
        <f t="shared" si="8"/>
        <v>3891347.6286364105</v>
      </c>
      <c r="P122" s="4">
        <f t="shared" si="8"/>
        <v>891618.32024246571</v>
      </c>
      <c r="Q122" s="4">
        <f t="shared" si="8"/>
        <v>1678176</v>
      </c>
      <c r="R122" s="4">
        <f t="shared" si="8"/>
        <v>139848.06275066049</v>
      </c>
      <c r="S122" s="4">
        <f t="shared" si="8"/>
        <v>9082212.8312802855</v>
      </c>
      <c r="T122" s="4">
        <f t="shared" si="8"/>
        <v>7038442.073006263</v>
      </c>
      <c r="U122" s="4">
        <f t="shared" si="8"/>
        <v>16605250.003225731</v>
      </c>
      <c r="V122" s="4">
        <f t="shared" si="8"/>
        <v>11310909.610258615</v>
      </c>
      <c r="W122" s="4">
        <f t="shared" si="8"/>
        <v>33211935.571298689</v>
      </c>
      <c r="X122" s="4">
        <f t="shared" si="8"/>
        <v>2273271.0491206073</v>
      </c>
      <c r="Y122" s="4">
        <f t="shared" si="8"/>
        <v>14970321.542989366</v>
      </c>
      <c r="Z122" s="4">
        <f t="shared" si="8"/>
        <v>8871301.6551048085</v>
      </c>
      <c r="AA122" s="4">
        <f t="shared" si="8"/>
        <v>18186168.392964855</v>
      </c>
      <c r="AB122" s="4">
        <f t="shared" si="8"/>
        <v>12629417.608545465</v>
      </c>
      <c r="AC122" s="4">
        <f t="shared" si="8"/>
        <v>7183398.9043314112</v>
      </c>
      <c r="AD122" s="4">
        <f t="shared" si="8"/>
        <v>236885747.62665167</v>
      </c>
      <c r="AE122" s="4">
        <f t="shared" si="8"/>
        <v>11152519.911958115</v>
      </c>
      <c r="AF122" s="4">
        <f t="shared" si="8"/>
        <v>13972300.106790053</v>
      </c>
      <c r="AG122" s="4">
        <f t="shared" si="8"/>
        <v>23619840.656716522</v>
      </c>
      <c r="AH122" s="4">
        <f t="shared" si="8"/>
        <v>103017990.46990463</v>
      </c>
      <c r="AI122" s="4">
        <f t="shared" si="8"/>
        <v>15369132.539499769</v>
      </c>
      <c r="AJ122" s="4">
        <f t="shared" si="8"/>
        <v>1739805.7144669555</v>
      </c>
      <c r="AK122" s="4">
        <f t="shared" si="8"/>
        <v>912679.80476596125</v>
      </c>
      <c r="AL122" s="4">
        <f t="shared" si="8"/>
        <v>41473335.237614967</v>
      </c>
      <c r="AM122" s="4">
        <f t="shared" si="8"/>
        <v>832793.44287296396</v>
      </c>
      <c r="AN122" s="4">
        <f t="shared" si="8"/>
        <v>233878.10386195302</v>
      </c>
      <c r="AO122" s="4">
        <f t="shared" si="8"/>
        <v>4768324.6396188345</v>
      </c>
      <c r="AP122" s="4">
        <f t="shared" si="8"/>
        <v>1746624.0522576706</v>
      </c>
      <c r="AQ122" s="4">
        <f t="shared" si="8"/>
        <v>2441560</v>
      </c>
      <c r="AR122" s="4">
        <f t="shared" si="8"/>
        <v>2463040</v>
      </c>
      <c r="AS122" s="4">
        <f t="shared" si="8"/>
        <v>537000</v>
      </c>
      <c r="AT122" s="4">
        <f t="shared" si="8"/>
        <v>837438.42364531988</v>
      </c>
      <c r="AU122" s="4">
        <f t="shared" si="8"/>
        <v>0</v>
      </c>
      <c r="AV122" s="4">
        <f t="shared" si="8"/>
        <v>14503795.073891625</v>
      </c>
      <c r="AW122" s="4">
        <f t="shared" si="8"/>
        <v>234337.93103448264</v>
      </c>
      <c r="AX122" s="4">
        <f t="shared" si="8"/>
        <v>389679.80295566487</v>
      </c>
      <c r="AY122" s="4">
        <f t="shared" si="8"/>
        <v>798594.82917021611</v>
      </c>
      <c r="AZ122" s="4">
        <f t="shared" si="8"/>
        <v>776238.89482167095</v>
      </c>
      <c r="BA122" s="4">
        <f t="shared" si="8"/>
        <v>1376232.7429498946</v>
      </c>
      <c r="BB122" s="4">
        <f t="shared" si="8"/>
        <v>332673.8120664304</v>
      </c>
      <c r="BC122" s="4">
        <f t="shared" si="8"/>
        <v>554456.35344405065</v>
      </c>
      <c r="BD122" s="4">
        <f t="shared" si="8"/>
        <v>110891.27068881014</v>
      </c>
      <c r="BE122" s="4">
        <f t="shared" si="8"/>
        <v>1376232.7429498946</v>
      </c>
      <c r="BF122" s="4">
        <f t="shared" si="8"/>
        <v>156861.08374384232</v>
      </c>
      <c r="BG122" s="4">
        <f t="shared" si="8"/>
        <v>155399.01477832507</v>
      </c>
      <c r="BH122" s="4">
        <f t="shared" si="8"/>
        <v>315270.93596059101</v>
      </c>
      <c r="BI122" s="4">
        <f t="shared" si="8"/>
        <v>286106.40394088661</v>
      </c>
      <c r="BJ122" s="4">
        <f t="shared" si="8"/>
        <v>2217825.4137762026</v>
      </c>
      <c r="BK122" s="4">
        <f t="shared" si="8"/>
        <v>221782.54137762028</v>
      </c>
      <c r="BL122" s="4">
        <f t="shared" si="8"/>
        <v>2662396.2038069023</v>
      </c>
      <c r="BM122" s="4">
        <f t="shared" si="8"/>
        <v>798594.82917021611</v>
      </c>
      <c r="BN122" s="4">
        <f t="shared" si="8"/>
        <v>110891.27068881014</v>
      </c>
      <c r="BO122" s="4">
        <f t="shared" si="8"/>
        <v>665347.6241328608</v>
      </c>
      <c r="BP122" s="4">
        <f t="shared" si="8"/>
        <v>6764367.512017413</v>
      </c>
      <c r="BQ122" s="4">
        <f t="shared" si="8"/>
        <v>110891.27068881014</v>
      </c>
      <c r="BR122" s="4">
        <f t="shared" si="8"/>
        <v>566502.46305418713</v>
      </c>
      <c r="BS122" s="4">
        <f t="shared" si="8"/>
        <v>29556.650246305409</v>
      </c>
      <c r="BT122" s="4">
        <f t="shared" si="8"/>
        <v>19567587.192118213</v>
      </c>
      <c r="BU122" s="4">
        <f t="shared" ref="BU122:DE122" si="9">SUM(BU4:BU121)</f>
        <v>2463054.1871921164</v>
      </c>
      <c r="BV122" s="4">
        <f t="shared" si="9"/>
        <v>1825359.6095319232</v>
      </c>
      <c r="BW122" s="4">
        <f t="shared" si="9"/>
        <v>1034482.758620689</v>
      </c>
      <c r="BX122" s="4">
        <f t="shared" si="9"/>
        <v>549907.38916256116</v>
      </c>
      <c r="BY122" s="4">
        <f t="shared" si="9"/>
        <v>609777.33990147756</v>
      </c>
      <c r="BZ122" s="4">
        <f t="shared" si="9"/>
        <v>422532.01970443351</v>
      </c>
      <c r="CA122" s="4">
        <f t="shared" si="9"/>
        <v>422532.01970443351</v>
      </c>
      <c r="CB122" s="4">
        <f t="shared" si="9"/>
        <v>701889.65517241368</v>
      </c>
      <c r="CC122" s="4">
        <f t="shared" si="9"/>
        <v>1014384.2364532013</v>
      </c>
      <c r="CD122" s="4">
        <f t="shared" si="9"/>
        <v>1369019.7071489422</v>
      </c>
      <c r="CE122" s="4">
        <f t="shared" si="9"/>
        <v>332673.8120664304</v>
      </c>
      <c r="CF122" s="4">
        <f t="shared" si="9"/>
        <v>0</v>
      </c>
      <c r="CG122" s="4">
        <f t="shared" si="9"/>
        <v>443349.7536945811</v>
      </c>
      <c r="CH122" s="4">
        <f t="shared" si="9"/>
        <v>342254.92678723548</v>
      </c>
      <c r="CI122" s="4">
        <f t="shared" si="9"/>
        <v>140126.11598983698</v>
      </c>
      <c r="CJ122" s="4">
        <f t="shared" si="9"/>
        <v>29556.650246305409</v>
      </c>
      <c r="CK122" s="4">
        <f t="shared" si="9"/>
        <v>630850.24630541855</v>
      </c>
      <c r="CL122" s="4">
        <f t="shared" si="9"/>
        <v>5117339.9014778333</v>
      </c>
      <c r="CM122" s="4">
        <f t="shared" si="9"/>
        <v>11481711.33004925</v>
      </c>
      <c r="CN122" s="4">
        <f t="shared" si="9"/>
        <v>811061.08374384174</v>
      </c>
      <c r="CO122" s="4">
        <f t="shared" si="9"/>
        <v>741745.81280788151</v>
      </c>
      <c r="CP122" s="4">
        <f t="shared" si="9"/>
        <v>9069573.3990147766</v>
      </c>
      <c r="CQ122" s="4">
        <f t="shared" si="9"/>
        <v>218466.99507389159</v>
      </c>
      <c r="CR122" s="4">
        <f t="shared" si="9"/>
        <v>165426.60098522162</v>
      </c>
      <c r="CS122" s="4">
        <f t="shared" si="9"/>
        <v>61311</v>
      </c>
      <c r="CT122" s="4">
        <f t="shared" si="9"/>
        <v>2443703.4482758609</v>
      </c>
      <c r="CU122" s="4">
        <f t="shared" si="9"/>
        <v>13004.92610837438</v>
      </c>
      <c r="CV122" s="4">
        <f t="shared" si="9"/>
        <v>12135733.004926104</v>
      </c>
      <c r="CW122" s="4">
        <f t="shared" si="9"/>
        <v>3565122.1674876818</v>
      </c>
      <c r="CX122" s="4">
        <f t="shared" si="9"/>
        <v>117120</v>
      </c>
      <c r="CY122" s="4">
        <f t="shared" si="9"/>
        <v>3371.4285714285702</v>
      </c>
      <c r="CZ122" s="4">
        <f t="shared" si="9"/>
        <v>5911.3300492610815</v>
      </c>
      <c r="DA122" s="4">
        <f t="shared" si="9"/>
        <v>186231.527093596</v>
      </c>
      <c r="DB122" s="4">
        <f t="shared" si="9"/>
        <v>20689.655172413786</v>
      </c>
      <c r="DC122" s="4">
        <f t="shared" si="9"/>
        <v>2.631393300106737E-2</v>
      </c>
      <c r="DD122" s="4">
        <f t="shared" si="9"/>
        <v>2506335</v>
      </c>
      <c r="DE122" s="4">
        <f t="shared" si="9"/>
        <v>805571767.85221684</v>
      </c>
      <c r="DF122" s="4">
        <f t="shared" ref="DF122" si="10">SUM(DF4:DF121)</f>
        <v>808078102.85221684</v>
      </c>
      <c r="DG122" s="4">
        <f t="shared" ref="DG122" si="11">SUM(DG4:DG121)</f>
        <v>826156446</v>
      </c>
      <c r="DH122" s="4">
        <f t="shared" si="6"/>
        <v>18078343.14778316</v>
      </c>
      <c r="DI122" s="44">
        <f t="shared" si="7"/>
        <v>-2.2372024540664195E-2</v>
      </c>
    </row>
    <row r="123" spans="1:113" x14ac:dyDescent="0.2">
      <c r="B123" t="s">
        <v>378</v>
      </c>
    </row>
    <row r="124" spans="1:113" x14ac:dyDescent="0.2">
      <c r="A124" s="4"/>
      <c r="B124" s="4" t="s">
        <v>379</v>
      </c>
      <c r="C124" s="4"/>
      <c r="D124" s="4"/>
      <c r="E124" s="4"/>
      <c r="F124" s="4"/>
      <c r="G124" s="4"/>
    </row>
  </sheetData>
  <autoFilter ref="A1:DI124" xr:uid="{A93F6183-DAFE-4DB4-BB3A-26BB36315A31}"/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1B0E0-EB50-4B23-8579-D788C5AAB8A3}">
  <dimension ref="A1:Z120"/>
  <sheetViews>
    <sheetView workbookViewId="0">
      <pane xSplit="2" ySplit="1" topLeftCell="O2" activePane="bottomRight" state="frozen"/>
      <selection activeCell="B53" sqref="B53"/>
      <selection pane="topRight" activeCell="B53" sqref="B53"/>
      <selection pane="bottomLeft" activeCell="B53" sqref="B53"/>
      <selection pane="bottomRight" activeCell="Y2" sqref="Y2:Y119"/>
    </sheetView>
  </sheetViews>
  <sheetFormatPr defaultRowHeight="12.75" x14ac:dyDescent="0.2"/>
  <cols>
    <col min="1" max="1" width="10.33203125" customWidth="1"/>
    <col min="2" max="2" width="26" customWidth="1"/>
    <col min="3" max="5" width="10.83203125" customWidth="1"/>
    <col min="6" max="6" width="10.83203125" style="84" customWidth="1"/>
    <col min="7" max="7" width="10.83203125" customWidth="1"/>
    <col min="8" max="13" width="14.6640625" customWidth="1"/>
    <col min="14" max="14" width="12.33203125" customWidth="1"/>
    <col min="15" max="16" width="14.6640625" customWidth="1"/>
    <col min="17" max="17" width="14.1640625" customWidth="1"/>
    <col min="18" max="18" width="12.6640625" customWidth="1"/>
    <col min="19" max="19" width="11.5" customWidth="1"/>
    <col min="20" max="23" width="14.6640625" customWidth="1"/>
    <col min="24" max="24" width="13.5" customWidth="1"/>
    <col min="25" max="26" width="14.6640625" customWidth="1"/>
  </cols>
  <sheetData>
    <row r="1" spans="1:26" s="12" customFormat="1" ht="63.75" x14ac:dyDescent="0.2">
      <c r="A1" s="12" t="s">
        <v>239</v>
      </c>
      <c r="B1" s="13" t="s">
        <v>140</v>
      </c>
      <c r="C1" s="13" t="s">
        <v>349</v>
      </c>
      <c r="D1" s="13" t="s">
        <v>350</v>
      </c>
      <c r="E1" s="12" t="s">
        <v>359</v>
      </c>
      <c r="F1" s="85" t="s">
        <v>360</v>
      </c>
      <c r="G1" s="12" t="s">
        <v>361</v>
      </c>
      <c r="H1" s="12" t="s">
        <v>159</v>
      </c>
      <c r="I1" s="12" t="s">
        <v>152</v>
      </c>
      <c r="J1" s="12" t="s">
        <v>155</v>
      </c>
      <c r="K1" s="12" t="s">
        <v>163</v>
      </c>
      <c r="L1" s="12" t="s">
        <v>153</v>
      </c>
      <c r="M1" s="12" t="s">
        <v>158</v>
      </c>
      <c r="N1" s="12" t="s">
        <v>149</v>
      </c>
      <c r="O1" s="12" t="s">
        <v>160</v>
      </c>
      <c r="P1" s="12" t="s">
        <v>162</v>
      </c>
      <c r="Q1" s="12" t="s">
        <v>147</v>
      </c>
      <c r="R1" s="12" t="s">
        <v>150</v>
      </c>
      <c r="S1" s="12" t="s">
        <v>148</v>
      </c>
      <c r="T1" s="12" t="s">
        <v>154</v>
      </c>
      <c r="U1" s="12" t="s">
        <v>157</v>
      </c>
      <c r="V1" s="12" t="s">
        <v>156</v>
      </c>
      <c r="W1" s="12" t="s">
        <v>161</v>
      </c>
      <c r="X1" s="12" t="s">
        <v>151</v>
      </c>
      <c r="Y1" s="12" t="s">
        <v>141</v>
      </c>
    </row>
    <row r="2" spans="1:26" x14ac:dyDescent="0.2">
      <c r="A2">
        <v>202</v>
      </c>
      <c r="B2" t="s">
        <v>241</v>
      </c>
      <c r="C2" t="s">
        <v>351</v>
      </c>
      <c r="D2">
        <v>7</v>
      </c>
      <c r="E2">
        <v>226</v>
      </c>
      <c r="F2" s="84">
        <v>0.90700000000000003</v>
      </c>
      <c r="G2">
        <v>205</v>
      </c>
      <c r="H2" s="4">
        <v>195277</v>
      </c>
      <c r="I2" s="4">
        <v>600228</v>
      </c>
      <c r="J2" s="4">
        <v>1125690</v>
      </c>
      <c r="K2" s="4">
        <v>825366</v>
      </c>
      <c r="L2" s="4">
        <v>40525</v>
      </c>
      <c r="M2" s="4">
        <v>337707</v>
      </c>
      <c r="N2" s="4">
        <v>74976</v>
      </c>
      <c r="O2" s="4">
        <v>168854</v>
      </c>
      <c r="P2" s="4">
        <v>225138</v>
      </c>
      <c r="Q2" s="4">
        <v>113316</v>
      </c>
      <c r="R2" s="4">
        <v>188972</v>
      </c>
      <c r="S2" s="4">
        <v>51000</v>
      </c>
      <c r="T2" s="4"/>
      <c r="U2" s="4">
        <v>22600</v>
      </c>
      <c r="V2" s="4">
        <v>288328</v>
      </c>
      <c r="W2" s="4">
        <v>55922</v>
      </c>
      <c r="X2" s="4">
        <v>414</v>
      </c>
      <c r="Y2" s="4">
        <f>SUM(H2:X2)</f>
        <v>4314313</v>
      </c>
      <c r="Z2" s="4"/>
    </row>
    <row r="3" spans="1:26" x14ac:dyDescent="0.2">
      <c r="A3">
        <v>203</v>
      </c>
      <c r="B3" t="s">
        <v>242</v>
      </c>
      <c r="C3" t="s">
        <v>351</v>
      </c>
      <c r="D3">
        <v>6</v>
      </c>
      <c r="E3">
        <v>335</v>
      </c>
      <c r="F3" s="84">
        <v>0.63300000000000001</v>
      </c>
      <c r="G3">
        <v>212</v>
      </c>
      <c r="H3" s="4">
        <v>320500</v>
      </c>
      <c r="I3" s="4">
        <v>750285</v>
      </c>
      <c r="J3" s="4">
        <v>1463397</v>
      </c>
      <c r="K3" s="4">
        <v>862959</v>
      </c>
      <c r="L3" s="4">
        <v>40525</v>
      </c>
      <c r="M3" s="4">
        <v>337707</v>
      </c>
      <c r="N3" s="4">
        <v>112464</v>
      </c>
      <c r="O3" s="4">
        <v>225138</v>
      </c>
      <c r="P3" s="4">
        <v>225138</v>
      </c>
      <c r="Q3" s="4">
        <v>158755</v>
      </c>
      <c r="R3" s="4">
        <v>239567</v>
      </c>
      <c r="S3" s="4">
        <v>105400</v>
      </c>
      <c r="T3" s="4"/>
      <c r="U3" s="4">
        <v>33500</v>
      </c>
      <c r="V3" s="4">
        <v>275514</v>
      </c>
      <c r="W3" s="4">
        <v>55922</v>
      </c>
      <c r="X3" s="4">
        <v>-112151</v>
      </c>
      <c r="Y3" s="4">
        <f t="shared" ref="Y3:Y66" si="0">SUM(H3:X3)</f>
        <v>5094620</v>
      </c>
      <c r="Z3" s="4"/>
    </row>
    <row r="4" spans="1:26" x14ac:dyDescent="0.2">
      <c r="A4">
        <v>450</v>
      </c>
      <c r="B4" t="s">
        <v>243</v>
      </c>
      <c r="C4" t="s">
        <v>352</v>
      </c>
      <c r="D4">
        <v>8</v>
      </c>
      <c r="E4">
        <v>357</v>
      </c>
      <c r="F4" s="84">
        <v>0.83499999999999996</v>
      </c>
      <c r="G4">
        <v>298</v>
      </c>
      <c r="H4" s="4">
        <v>539641</v>
      </c>
      <c r="I4" s="4"/>
      <c r="J4" s="4">
        <v>2737678</v>
      </c>
      <c r="K4" s="4">
        <v>2060876</v>
      </c>
      <c r="L4" s="4">
        <v>5628</v>
      </c>
      <c r="M4" s="4"/>
      <c r="N4" s="4"/>
      <c r="O4" s="4">
        <v>603618</v>
      </c>
      <c r="P4" s="4">
        <v>892735</v>
      </c>
      <c r="Q4" s="4">
        <v>215609</v>
      </c>
      <c r="R4" s="4">
        <v>441947</v>
      </c>
      <c r="S4" s="4"/>
      <c r="T4" s="4">
        <v>60000</v>
      </c>
      <c r="U4" s="4">
        <v>77036</v>
      </c>
      <c r="V4" s="4">
        <v>618266</v>
      </c>
      <c r="W4" s="4">
        <v>615454</v>
      </c>
      <c r="X4" s="4">
        <v>-461</v>
      </c>
      <c r="Y4" s="4">
        <f t="shared" si="0"/>
        <v>8868027</v>
      </c>
      <c r="Z4" s="4"/>
    </row>
    <row r="5" spans="1:26" x14ac:dyDescent="0.2">
      <c r="A5">
        <v>452</v>
      </c>
      <c r="B5" t="s">
        <v>244</v>
      </c>
      <c r="C5" t="s">
        <v>352</v>
      </c>
      <c r="D5">
        <v>8</v>
      </c>
      <c r="E5">
        <v>698</v>
      </c>
      <c r="F5" s="84">
        <v>0.85099999999999998</v>
      </c>
      <c r="G5">
        <v>594</v>
      </c>
      <c r="H5" s="4">
        <v>711823</v>
      </c>
      <c r="I5" s="4"/>
      <c r="J5" s="4">
        <v>4512891</v>
      </c>
      <c r="K5" s="4">
        <v>2398688</v>
      </c>
      <c r="L5" s="4">
        <v>112569</v>
      </c>
      <c r="M5" s="4">
        <v>112569</v>
      </c>
      <c r="N5" s="4"/>
      <c r="O5" s="4">
        <v>865011</v>
      </c>
      <c r="P5" s="4">
        <v>1308745</v>
      </c>
      <c r="Q5" s="4">
        <v>301695</v>
      </c>
      <c r="R5" s="4">
        <v>593732</v>
      </c>
      <c r="S5" s="4"/>
      <c r="T5" s="4">
        <v>70000</v>
      </c>
      <c r="U5" s="4">
        <v>264664</v>
      </c>
      <c r="V5" s="4">
        <v>746606</v>
      </c>
      <c r="W5" s="4">
        <v>732138</v>
      </c>
      <c r="X5" s="4">
        <v>478</v>
      </c>
      <c r="Y5" s="4">
        <f t="shared" si="0"/>
        <v>12731609</v>
      </c>
      <c r="Z5" s="4"/>
    </row>
    <row r="6" spans="1:26" x14ac:dyDescent="0.2">
      <c r="A6">
        <v>462</v>
      </c>
      <c r="B6" t="s">
        <v>10</v>
      </c>
      <c r="C6" t="s">
        <v>353</v>
      </c>
      <c r="D6">
        <v>8</v>
      </c>
      <c r="E6">
        <v>469</v>
      </c>
      <c r="F6" s="84">
        <v>0</v>
      </c>
      <c r="G6">
        <v>0</v>
      </c>
      <c r="H6" s="4">
        <v>439462</v>
      </c>
      <c r="I6" s="4"/>
      <c r="J6" s="4">
        <v>1824743</v>
      </c>
      <c r="K6" s="4">
        <v>1255681</v>
      </c>
      <c r="L6" s="4">
        <v>25891</v>
      </c>
      <c r="M6" s="4"/>
      <c r="N6" s="4"/>
      <c r="O6" s="4">
        <v>229656</v>
      </c>
      <c r="P6" s="4">
        <v>774281</v>
      </c>
      <c r="Q6" s="4">
        <v>219522</v>
      </c>
      <c r="R6" s="4">
        <v>188972</v>
      </c>
      <c r="S6" s="4"/>
      <c r="T6" s="4">
        <v>70000</v>
      </c>
      <c r="U6" s="4">
        <v>196900</v>
      </c>
      <c r="V6" s="4">
        <v>153119</v>
      </c>
      <c r="W6" s="4">
        <v>188124</v>
      </c>
      <c r="X6" s="4">
        <v>-33990</v>
      </c>
      <c r="Y6" s="4">
        <f t="shared" si="0"/>
        <v>5532361</v>
      </c>
      <c r="Z6" s="4"/>
    </row>
    <row r="7" spans="1:26" x14ac:dyDescent="0.2">
      <c r="A7">
        <v>204</v>
      </c>
      <c r="B7" t="s">
        <v>245</v>
      </c>
      <c r="C7" t="s">
        <v>351</v>
      </c>
      <c r="D7">
        <v>1</v>
      </c>
      <c r="E7">
        <v>662</v>
      </c>
      <c r="F7" s="84">
        <v>0.27300000000000002</v>
      </c>
      <c r="G7">
        <v>181</v>
      </c>
      <c r="H7" s="4">
        <v>461376</v>
      </c>
      <c r="I7" s="4">
        <v>900342</v>
      </c>
      <c r="J7" s="4">
        <v>2814225</v>
      </c>
      <c r="K7" s="4">
        <v>1275642</v>
      </c>
      <c r="L7" s="4">
        <v>2026242</v>
      </c>
      <c r="M7" s="4">
        <v>619130</v>
      </c>
      <c r="N7" s="4">
        <v>149952</v>
      </c>
      <c r="O7" s="4">
        <v>225138</v>
      </c>
      <c r="P7" s="4">
        <v>337707</v>
      </c>
      <c r="Q7" s="4">
        <v>244841</v>
      </c>
      <c r="R7" s="4">
        <v>340757</v>
      </c>
      <c r="S7" s="4">
        <v>78200</v>
      </c>
      <c r="T7" s="4"/>
      <c r="U7" s="4">
        <v>66200</v>
      </c>
      <c r="V7" s="4">
        <v>510183</v>
      </c>
      <c r="W7" s="4">
        <v>111844</v>
      </c>
      <c r="X7" s="4">
        <v>18</v>
      </c>
      <c r="Y7" s="4">
        <f t="shared" si="0"/>
        <v>10161797</v>
      </c>
      <c r="Z7" s="4"/>
    </row>
    <row r="8" spans="1:26" x14ac:dyDescent="0.2">
      <c r="A8">
        <v>1058</v>
      </c>
      <c r="B8" t="s">
        <v>240</v>
      </c>
      <c r="C8" t="s">
        <v>352</v>
      </c>
      <c r="D8">
        <v>7</v>
      </c>
      <c r="E8">
        <v>385</v>
      </c>
      <c r="F8" s="84">
        <v>0.55100000000000005</v>
      </c>
      <c r="G8">
        <v>212</v>
      </c>
      <c r="H8" s="4">
        <v>398765</v>
      </c>
      <c r="I8" s="4"/>
      <c r="J8" s="4">
        <v>1801104</v>
      </c>
      <c r="K8" s="4">
        <v>225138</v>
      </c>
      <c r="L8" s="4">
        <v>20262</v>
      </c>
      <c r="M8" s="4"/>
      <c r="N8" s="4"/>
      <c r="O8" s="4">
        <v>342225</v>
      </c>
      <c r="P8" s="4">
        <v>549143</v>
      </c>
      <c r="Q8" s="4">
        <v>215609</v>
      </c>
      <c r="R8" s="4">
        <v>239567</v>
      </c>
      <c r="S8" s="4"/>
      <c r="T8" s="4">
        <v>25000</v>
      </c>
      <c r="U8" s="4">
        <v>38500</v>
      </c>
      <c r="V8" s="4">
        <v>1056603</v>
      </c>
      <c r="W8" s="4">
        <v>188124</v>
      </c>
      <c r="X8" s="4">
        <v>209</v>
      </c>
      <c r="Y8" s="4">
        <f t="shared" si="0"/>
        <v>5100249</v>
      </c>
      <c r="Z8" s="4"/>
    </row>
    <row r="9" spans="1:26" x14ac:dyDescent="0.2">
      <c r="A9">
        <v>205</v>
      </c>
      <c r="B9" t="s">
        <v>246</v>
      </c>
      <c r="C9" t="s">
        <v>351</v>
      </c>
      <c r="D9">
        <v>4</v>
      </c>
      <c r="E9">
        <v>640</v>
      </c>
      <c r="F9" s="84">
        <v>0.44500000000000001</v>
      </c>
      <c r="G9">
        <v>285</v>
      </c>
      <c r="H9" s="4">
        <v>445723</v>
      </c>
      <c r="I9" s="4">
        <v>1200456</v>
      </c>
      <c r="J9" s="4">
        <v>2589087</v>
      </c>
      <c r="K9" s="4">
        <v>1125480</v>
      </c>
      <c r="L9" s="4">
        <v>1913673</v>
      </c>
      <c r="M9" s="4">
        <v>619130</v>
      </c>
      <c r="N9" s="4">
        <v>149952</v>
      </c>
      <c r="O9" s="4">
        <v>225138</v>
      </c>
      <c r="P9" s="4">
        <v>337707</v>
      </c>
      <c r="Q9" s="4">
        <v>239777</v>
      </c>
      <c r="R9" s="4">
        <v>290162</v>
      </c>
      <c r="S9" s="4">
        <v>295800</v>
      </c>
      <c r="T9" s="4"/>
      <c r="U9" s="4">
        <v>64000</v>
      </c>
      <c r="V9" s="4">
        <v>498398</v>
      </c>
      <c r="W9" s="4">
        <v>111844</v>
      </c>
      <c r="X9" s="4">
        <v>16</v>
      </c>
      <c r="Y9" s="4">
        <f t="shared" si="0"/>
        <v>10106343</v>
      </c>
      <c r="Z9" s="4"/>
    </row>
    <row r="10" spans="1:26" x14ac:dyDescent="0.2">
      <c r="A10">
        <v>206</v>
      </c>
      <c r="B10" t="s">
        <v>247</v>
      </c>
      <c r="C10" t="s">
        <v>351</v>
      </c>
      <c r="D10">
        <v>7</v>
      </c>
      <c r="E10">
        <v>456</v>
      </c>
      <c r="F10" s="84">
        <v>0.53500000000000003</v>
      </c>
      <c r="G10">
        <v>244</v>
      </c>
      <c r="H10" s="4">
        <v>367459</v>
      </c>
      <c r="I10" s="4">
        <v>750285</v>
      </c>
      <c r="J10" s="4">
        <v>2138811</v>
      </c>
      <c r="K10" s="4">
        <v>1692633</v>
      </c>
      <c r="L10" s="4">
        <v>5628</v>
      </c>
      <c r="M10" s="4">
        <v>506561</v>
      </c>
      <c r="N10" s="4">
        <v>112464</v>
      </c>
      <c r="O10" s="4">
        <v>225138</v>
      </c>
      <c r="P10" s="4">
        <v>337707</v>
      </c>
      <c r="Q10" s="4">
        <v>214458</v>
      </c>
      <c r="R10" s="4">
        <v>239567</v>
      </c>
      <c r="S10" s="4">
        <v>122400</v>
      </c>
      <c r="T10" s="4"/>
      <c r="U10" s="4">
        <v>45600</v>
      </c>
      <c r="V10" s="4">
        <v>388229</v>
      </c>
      <c r="W10" s="4">
        <v>55922</v>
      </c>
      <c r="X10" s="4">
        <v>-501</v>
      </c>
      <c r="Y10" s="4">
        <f t="shared" si="0"/>
        <v>7202361</v>
      </c>
      <c r="Z10" s="4"/>
    </row>
    <row r="11" spans="1:26" x14ac:dyDescent="0.2">
      <c r="A11">
        <v>402</v>
      </c>
      <c r="B11" t="s">
        <v>248</v>
      </c>
      <c r="C11" t="s">
        <v>352</v>
      </c>
      <c r="D11">
        <v>1</v>
      </c>
      <c r="E11">
        <v>572</v>
      </c>
      <c r="F11" s="84">
        <v>0.24099999999999999</v>
      </c>
      <c r="G11">
        <v>138</v>
      </c>
      <c r="H11" s="4">
        <v>492682</v>
      </c>
      <c r="I11" s="4"/>
      <c r="J11" s="4">
        <v>2679142</v>
      </c>
      <c r="K11" s="4">
        <v>112569</v>
      </c>
      <c r="L11" s="4">
        <v>36022</v>
      </c>
      <c r="M11" s="4"/>
      <c r="N11" s="4"/>
      <c r="O11" s="4">
        <v>459312</v>
      </c>
      <c r="P11" s="4">
        <v>612767</v>
      </c>
      <c r="Q11" s="4">
        <v>286504</v>
      </c>
      <c r="R11" s="4">
        <v>391352</v>
      </c>
      <c r="S11" s="4"/>
      <c r="T11" s="4"/>
      <c r="U11" s="4">
        <v>57200</v>
      </c>
      <c r="V11" s="4">
        <v>965486</v>
      </c>
      <c r="W11" s="4">
        <v>167765</v>
      </c>
      <c r="X11" s="4">
        <v>-197</v>
      </c>
      <c r="Y11" s="4">
        <f t="shared" si="0"/>
        <v>6260604</v>
      </c>
      <c r="Z11" s="4"/>
    </row>
    <row r="12" spans="1:26" x14ac:dyDescent="0.2">
      <c r="A12">
        <v>291</v>
      </c>
      <c r="B12" t="s">
        <v>251</v>
      </c>
      <c r="C12" t="s">
        <v>351</v>
      </c>
      <c r="D12">
        <v>8</v>
      </c>
      <c r="E12">
        <v>434</v>
      </c>
      <c r="F12" s="84">
        <v>0.69799999999999995</v>
      </c>
      <c r="G12">
        <v>303</v>
      </c>
      <c r="H12" s="4">
        <v>367459</v>
      </c>
      <c r="I12" s="4">
        <v>900342</v>
      </c>
      <c r="J12" s="4">
        <v>1913673</v>
      </c>
      <c r="K12" s="4">
        <v>900342</v>
      </c>
      <c r="L12" s="4">
        <v>10131</v>
      </c>
      <c r="M12" s="4">
        <v>506561</v>
      </c>
      <c r="N12" s="4">
        <v>112464</v>
      </c>
      <c r="O12" s="4">
        <v>225138</v>
      </c>
      <c r="P12" s="4">
        <v>337707</v>
      </c>
      <c r="Q12" s="4">
        <v>214458</v>
      </c>
      <c r="R12" s="4">
        <v>239567</v>
      </c>
      <c r="S12" s="4">
        <v>78200</v>
      </c>
      <c r="T12" s="4"/>
      <c r="U12" s="4">
        <v>43400</v>
      </c>
      <c r="V12" s="4">
        <v>460052</v>
      </c>
      <c r="W12" s="4">
        <v>111844</v>
      </c>
      <c r="X12" s="4">
        <v>112680</v>
      </c>
      <c r="Y12" s="4">
        <f t="shared" si="0"/>
        <v>6534018</v>
      </c>
      <c r="Z12" s="4"/>
    </row>
    <row r="13" spans="1:26" x14ac:dyDescent="0.2">
      <c r="A13">
        <v>212</v>
      </c>
      <c r="B13" t="s">
        <v>249</v>
      </c>
      <c r="C13" t="s">
        <v>351</v>
      </c>
      <c r="D13">
        <v>6</v>
      </c>
      <c r="E13">
        <v>446</v>
      </c>
      <c r="F13" s="84">
        <v>5.8000000000000003E-2</v>
      </c>
      <c r="G13">
        <v>26</v>
      </c>
      <c r="H13" s="4">
        <v>367459</v>
      </c>
      <c r="I13" s="4">
        <v>600228</v>
      </c>
      <c r="J13" s="4">
        <v>2026242</v>
      </c>
      <c r="K13" s="4">
        <v>450276</v>
      </c>
      <c r="L13" s="4">
        <v>112569</v>
      </c>
      <c r="M13" s="4">
        <v>506561</v>
      </c>
      <c r="N13" s="4">
        <v>112464</v>
      </c>
      <c r="O13" s="4">
        <v>225138</v>
      </c>
      <c r="P13" s="4">
        <v>225138</v>
      </c>
      <c r="Q13" s="4">
        <v>214458</v>
      </c>
      <c r="R13" s="4">
        <v>239567</v>
      </c>
      <c r="S13" s="4"/>
      <c r="T13" s="4"/>
      <c r="U13" s="4">
        <v>44600</v>
      </c>
      <c r="V13" s="4">
        <v>119419</v>
      </c>
      <c r="W13" s="4">
        <v>55922</v>
      </c>
      <c r="X13" s="4">
        <v>7</v>
      </c>
      <c r="Y13" s="4">
        <f t="shared" si="0"/>
        <v>5300048</v>
      </c>
      <c r="Z13" s="4"/>
    </row>
    <row r="14" spans="1:26" x14ac:dyDescent="0.2">
      <c r="A14">
        <v>213</v>
      </c>
      <c r="B14" t="s">
        <v>250</v>
      </c>
      <c r="C14" t="s">
        <v>354</v>
      </c>
      <c r="D14">
        <v>4</v>
      </c>
      <c r="E14">
        <v>568</v>
      </c>
      <c r="F14" s="84">
        <v>0.433</v>
      </c>
      <c r="G14">
        <v>246</v>
      </c>
      <c r="H14" s="4">
        <v>414418</v>
      </c>
      <c r="I14" s="4">
        <v>900342</v>
      </c>
      <c r="J14" s="4">
        <v>2589087</v>
      </c>
      <c r="K14" s="4">
        <v>1575756</v>
      </c>
      <c r="L14" s="4">
        <v>2964282</v>
      </c>
      <c r="M14" s="4">
        <v>619130</v>
      </c>
      <c r="N14" s="4">
        <v>149952</v>
      </c>
      <c r="O14" s="4">
        <v>225138</v>
      </c>
      <c r="P14" s="4">
        <v>337707</v>
      </c>
      <c r="Q14" s="4">
        <v>229650</v>
      </c>
      <c r="R14" s="4">
        <v>290162</v>
      </c>
      <c r="S14" s="4">
        <v>119000</v>
      </c>
      <c r="T14" s="4"/>
      <c r="U14" s="4">
        <v>56800</v>
      </c>
      <c r="V14" s="4">
        <v>965356</v>
      </c>
      <c r="W14" s="4">
        <v>167765</v>
      </c>
      <c r="X14" s="4">
        <v>19</v>
      </c>
      <c r="Y14" s="4">
        <f t="shared" si="0"/>
        <v>11604564</v>
      </c>
      <c r="Z14" s="4"/>
    </row>
    <row r="15" spans="1:26" x14ac:dyDescent="0.2">
      <c r="A15">
        <v>347</v>
      </c>
      <c r="B15" t="s">
        <v>252</v>
      </c>
      <c r="C15" t="s">
        <v>355</v>
      </c>
      <c r="D15">
        <v>5</v>
      </c>
      <c r="E15">
        <v>359</v>
      </c>
      <c r="F15" s="84">
        <v>0.52400000000000002</v>
      </c>
      <c r="G15">
        <v>188</v>
      </c>
      <c r="H15" s="4">
        <v>383112</v>
      </c>
      <c r="I15" s="4"/>
      <c r="J15" s="4">
        <v>2273894</v>
      </c>
      <c r="K15" s="4">
        <v>1163073</v>
      </c>
      <c r="L15" s="4">
        <v>225138</v>
      </c>
      <c r="M15" s="4"/>
      <c r="N15" s="4"/>
      <c r="O15" s="4">
        <v>225138</v>
      </c>
      <c r="P15" s="4">
        <v>450276</v>
      </c>
      <c r="Q15" s="4">
        <v>158755</v>
      </c>
      <c r="R15" s="4">
        <v>290162</v>
      </c>
      <c r="S15" s="4"/>
      <c r="T15" s="4"/>
      <c r="U15" s="4">
        <v>35900</v>
      </c>
      <c r="V15" s="4">
        <v>700656</v>
      </c>
      <c r="W15" s="4">
        <v>244046</v>
      </c>
      <c r="X15" s="4">
        <v>5010</v>
      </c>
      <c r="Y15" s="4">
        <f t="shared" si="0"/>
        <v>6155160</v>
      </c>
      <c r="Z15" s="4"/>
    </row>
    <row r="16" spans="1:26" x14ac:dyDescent="0.2">
      <c r="A16">
        <v>404</v>
      </c>
      <c r="B16" t="s">
        <v>253</v>
      </c>
      <c r="C16" t="s">
        <v>354</v>
      </c>
      <c r="D16">
        <v>5</v>
      </c>
      <c r="E16">
        <v>436</v>
      </c>
      <c r="F16" s="84">
        <v>0.626</v>
      </c>
      <c r="G16">
        <v>273</v>
      </c>
      <c r="H16" s="4">
        <v>383112</v>
      </c>
      <c r="I16" s="4">
        <v>600228</v>
      </c>
      <c r="J16" s="4">
        <v>2240123</v>
      </c>
      <c r="K16" s="4">
        <v>1350618</v>
      </c>
      <c r="L16" s="4">
        <v>450276</v>
      </c>
      <c r="M16" s="4">
        <v>562845</v>
      </c>
      <c r="N16" s="4">
        <v>74976</v>
      </c>
      <c r="O16" s="4">
        <v>225138</v>
      </c>
      <c r="P16" s="4">
        <v>450276</v>
      </c>
      <c r="Q16" s="4">
        <v>214458</v>
      </c>
      <c r="R16" s="4">
        <v>492542</v>
      </c>
      <c r="S16" s="4">
        <v>51000</v>
      </c>
      <c r="T16" s="4"/>
      <c r="U16" s="4">
        <v>43600</v>
      </c>
      <c r="V16" s="4">
        <v>510920</v>
      </c>
      <c r="W16" s="4">
        <v>167765</v>
      </c>
      <c r="X16" s="4">
        <v>5014</v>
      </c>
      <c r="Y16" s="4">
        <f t="shared" si="0"/>
        <v>7822891</v>
      </c>
      <c r="Z16" s="4"/>
    </row>
    <row r="17" spans="1:26" x14ac:dyDescent="0.2">
      <c r="A17">
        <v>296</v>
      </c>
      <c r="B17" t="s">
        <v>254</v>
      </c>
      <c r="C17" t="s">
        <v>351</v>
      </c>
      <c r="D17">
        <v>1</v>
      </c>
      <c r="E17">
        <v>485</v>
      </c>
      <c r="F17" s="84">
        <v>0.373</v>
      </c>
      <c r="G17">
        <v>181</v>
      </c>
      <c r="H17" s="4">
        <v>383112</v>
      </c>
      <c r="I17" s="4">
        <v>900342</v>
      </c>
      <c r="J17" s="4">
        <v>2026242</v>
      </c>
      <c r="K17" s="4">
        <v>450276</v>
      </c>
      <c r="L17" s="4">
        <v>1801104</v>
      </c>
      <c r="M17" s="4">
        <v>506561</v>
      </c>
      <c r="N17" s="4">
        <v>112464</v>
      </c>
      <c r="O17" s="4">
        <v>225138</v>
      </c>
      <c r="P17" s="4">
        <v>337707</v>
      </c>
      <c r="Q17" s="4">
        <v>219522</v>
      </c>
      <c r="R17" s="4">
        <v>290162</v>
      </c>
      <c r="S17" s="4"/>
      <c r="T17" s="4"/>
      <c r="U17" s="4">
        <v>48500</v>
      </c>
      <c r="V17" s="4">
        <v>494994</v>
      </c>
      <c r="W17" s="4">
        <v>55922</v>
      </c>
      <c r="X17" s="4">
        <v>112581</v>
      </c>
      <c r="Y17" s="4">
        <f t="shared" si="0"/>
        <v>7964627</v>
      </c>
      <c r="Z17" s="4"/>
    </row>
    <row r="18" spans="1:26" x14ac:dyDescent="0.2">
      <c r="A18">
        <v>219</v>
      </c>
      <c r="B18" t="s">
        <v>255</v>
      </c>
      <c r="C18" t="s">
        <v>351</v>
      </c>
      <c r="D18">
        <v>5</v>
      </c>
      <c r="E18">
        <v>231</v>
      </c>
      <c r="F18" s="84">
        <v>0.44600000000000001</v>
      </c>
      <c r="G18">
        <v>103</v>
      </c>
      <c r="H18" s="4">
        <v>195277</v>
      </c>
      <c r="I18" s="4">
        <v>750285</v>
      </c>
      <c r="J18" s="4">
        <v>900552</v>
      </c>
      <c r="K18" s="4">
        <v>900342</v>
      </c>
      <c r="L18" s="4">
        <v>112569</v>
      </c>
      <c r="M18" s="4">
        <v>337707</v>
      </c>
      <c r="N18" s="4">
        <v>74976</v>
      </c>
      <c r="O18" s="4">
        <v>168854</v>
      </c>
      <c r="P18" s="4">
        <v>225138</v>
      </c>
      <c r="Q18" s="4">
        <v>113316</v>
      </c>
      <c r="R18" s="4">
        <v>188972</v>
      </c>
      <c r="S18" s="4">
        <v>51000</v>
      </c>
      <c r="T18" s="4"/>
      <c r="U18" s="4">
        <v>23100</v>
      </c>
      <c r="V18" s="4">
        <v>194494</v>
      </c>
      <c r="W18" s="4">
        <v>55922</v>
      </c>
      <c r="X18" s="4">
        <v>8</v>
      </c>
      <c r="Y18" s="4">
        <f t="shared" si="0"/>
        <v>4292512</v>
      </c>
      <c r="Z18" s="4"/>
    </row>
    <row r="19" spans="1:26" x14ac:dyDescent="0.2">
      <c r="A19">
        <v>220</v>
      </c>
      <c r="B19" t="s">
        <v>256</v>
      </c>
      <c r="C19" t="s">
        <v>351</v>
      </c>
      <c r="D19">
        <v>5</v>
      </c>
      <c r="E19">
        <v>279</v>
      </c>
      <c r="F19" s="84">
        <v>0.43</v>
      </c>
      <c r="G19">
        <v>120</v>
      </c>
      <c r="H19" s="4">
        <v>195277</v>
      </c>
      <c r="I19" s="4">
        <v>750285</v>
      </c>
      <c r="J19" s="4">
        <v>1350828</v>
      </c>
      <c r="K19" s="4">
        <v>1012911</v>
      </c>
      <c r="L19" s="4">
        <v>225138</v>
      </c>
      <c r="M19" s="4">
        <v>337707</v>
      </c>
      <c r="N19" s="4">
        <v>74976</v>
      </c>
      <c r="O19" s="4">
        <v>168854</v>
      </c>
      <c r="P19" s="4">
        <v>225138</v>
      </c>
      <c r="Q19" s="4">
        <v>113316</v>
      </c>
      <c r="R19" s="4">
        <v>188972</v>
      </c>
      <c r="S19" s="4">
        <v>91800</v>
      </c>
      <c r="T19" s="4"/>
      <c r="U19" s="4">
        <v>27900</v>
      </c>
      <c r="V19" s="4">
        <v>226424</v>
      </c>
      <c r="W19" s="4">
        <v>55922</v>
      </c>
      <c r="X19" s="4">
        <v>-112561</v>
      </c>
      <c r="Y19" s="4">
        <f t="shared" si="0"/>
        <v>4932887</v>
      </c>
      <c r="Z19" s="4"/>
    </row>
    <row r="20" spans="1:26" x14ac:dyDescent="0.2">
      <c r="A20">
        <v>221</v>
      </c>
      <c r="B20" t="s">
        <v>257</v>
      </c>
      <c r="C20" t="s">
        <v>351</v>
      </c>
      <c r="D20">
        <v>7</v>
      </c>
      <c r="E20">
        <v>305</v>
      </c>
      <c r="F20" s="84">
        <v>0.66900000000000004</v>
      </c>
      <c r="G20">
        <v>204</v>
      </c>
      <c r="H20" s="4">
        <v>320500</v>
      </c>
      <c r="I20" s="4">
        <v>900342</v>
      </c>
      <c r="J20" s="4">
        <v>1350828</v>
      </c>
      <c r="K20" s="4">
        <v>337707</v>
      </c>
      <c r="L20" s="4">
        <v>15760</v>
      </c>
      <c r="M20" s="4">
        <v>337707</v>
      </c>
      <c r="N20" s="4">
        <v>74976</v>
      </c>
      <c r="O20" s="4">
        <v>225138</v>
      </c>
      <c r="P20" s="4">
        <v>225138</v>
      </c>
      <c r="Q20" s="4">
        <v>158755</v>
      </c>
      <c r="R20" s="4">
        <v>239567</v>
      </c>
      <c r="S20" s="4">
        <v>64600</v>
      </c>
      <c r="T20" s="4"/>
      <c r="U20" s="4">
        <v>30500</v>
      </c>
      <c r="V20" s="4">
        <v>249571</v>
      </c>
      <c r="W20" s="4">
        <v>111844</v>
      </c>
      <c r="X20" s="4">
        <v>-402</v>
      </c>
      <c r="Y20" s="4">
        <f t="shared" si="0"/>
        <v>4642531</v>
      </c>
      <c r="Z20" s="4"/>
    </row>
    <row r="21" spans="1:26" x14ac:dyDescent="0.2">
      <c r="A21">
        <v>247</v>
      </c>
      <c r="B21" t="s">
        <v>258</v>
      </c>
      <c r="C21" t="s">
        <v>351</v>
      </c>
      <c r="D21">
        <v>7</v>
      </c>
      <c r="E21">
        <v>232</v>
      </c>
      <c r="F21" s="84">
        <v>0.79300000000000004</v>
      </c>
      <c r="G21">
        <v>184</v>
      </c>
      <c r="H21" s="4">
        <v>195277</v>
      </c>
      <c r="I21" s="4">
        <v>450171</v>
      </c>
      <c r="J21" s="4">
        <v>1238259</v>
      </c>
      <c r="K21" s="4">
        <v>825366</v>
      </c>
      <c r="L21" s="4">
        <v>5628</v>
      </c>
      <c r="M21" s="4">
        <v>337707</v>
      </c>
      <c r="N21" s="4">
        <v>74976</v>
      </c>
      <c r="O21" s="4">
        <v>281423</v>
      </c>
      <c r="P21" s="4">
        <v>225138</v>
      </c>
      <c r="Q21" s="4">
        <v>113316</v>
      </c>
      <c r="R21" s="4">
        <v>188972</v>
      </c>
      <c r="S21" s="4">
        <v>64600</v>
      </c>
      <c r="T21" s="4"/>
      <c r="U21" s="4">
        <v>23200</v>
      </c>
      <c r="V21" s="4">
        <v>383527</v>
      </c>
      <c r="W21" s="4">
        <v>111844</v>
      </c>
      <c r="X21" s="4">
        <v>112065</v>
      </c>
      <c r="Y21" s="4">
        <f t="shared" si="0"/>
        <v>4631469</v>
      </c>
      <c r="Z21" s="4"/>
    </row>
    <row r="22" spans="1:26" x14ac:dyDescent="0.2">
      <c r="A22">
        <v>360</v>
      </c>
      <c r="B22" t="s">
        <v>259</v>
      </c>
      <c r="C22" t="s">
        <v>354</v>
      </c>
      <c r="D22">
        <v>6</v>
      </c>
      <c r="E22">
        <v>355</v>
      </c>
      <c r="F22" s="84">
        <v>0.189</v>
      </c>
      <c r="G22">
        <v>67</v>
      </c>
      <c r="H22" s="4">
        <v>226583</v>
      </c>
      <c r="I22" s="4">
        <v>1200456</v>
      </c>
      <c r="J22" s="4">
        <v>1823618</v>
      </c>
      <c r="K22" s="4">
        <v>450276</v>
      </c>
      <c r="L22" s="4">
        <v>112569</v>
      </c>
      <c r="M22" s="4">
        <v>337707</v>
      </c>
      <c r="N22" s="4">
        <v>74976</v>
      </c>
      <c r="O22" s="4">
        <v>225138</v>
      </c>
      <c r="P22" s="4">
        <v>337707</v>
      </c>
      <c r="Q22" s="4">
        <v>158755</v>
      </c>
      <c r="R22" s="4">
        <v>239567</v>
      </c>
      <c r="S22" s="4"/>
      <c r="T22" s="4"/>
      <c r="U22" s="4">
        <v>35500</v>
      </c>
      <c r="V22" s="4">
        <v>246425</v>
      </c>
      <c r="W22" s="4">
        <v>167765</v>
      </c>
      <c r="X22" s="4">
        <v>5009</v>
      </c>
      <c r="Y22" s="4">
        <f t="shared" si="0"/>
        <v>5642051</v>
      </c>
      <c r="Z22" s="4"/>
    </row>
    <row r="23" spans="1:26" x14ac:dyDescent="0.2">
      <c r="A23">
        <v>454</v>
      </c>
      <c r="B23" t="s">
        <v>260</v>
      </c>
      <c r="C23" t="s">
        <v>356</v>
      </c>
      <c r="D23">
        <v>1</v>
      </c>
      <c r="E23">
        <v>640</v>
      </c>
      <c r="F23" s="84">
        <v>0.79400000000000004</v>
      </c>
      <c r="G23">
        <v>508</v>
      </c>
      <c r="H23" s="4">
        <v>837046</v>
      </c>
      <c r="I23" s="4"/>
      <c r="J23" s="4">
        <v>4097512</v>
      </c>
      <c r="K23" s="4">
        <v>3073892</v>
      </c>
      <c r="L23" s="4">
        <v>1717893</v>
      </c>
      <c r="M23" s="4">
        <v>112569</v>
      </c>
      <c r="N23" s="4"/>
      <c r="O23" s="4">
        <v>603618</v>
      </c>
      <c r="P23" s="4">
        <v>1111988</v>
      </c>
      <c r="Q23" s="4">
        <v>296631</v>
      </c>
      <c r="R23" s="4">
        <v>543137</v>
      </c>
      <c r="S23" s="4"/>
      <c r="T23" s="4">
        <v>65000</v>
      </c>
      <c r="U23" s="4">
        <v>224162</v>
      </c>
      <c r="V23" s="4">
        <v>2066356</v>
      </c>
      <c r="W23" s="4">
        <v>676216</v>
      </c>
      <c r="X23" s="4">
        <v>-151</v>
      </c>
      <c r="Y23" s="4">
        <f t="shared" si="0"/>
        <v>15425869</v>
      </c>
      <c r="Z23" s="4"/>
    </row>
    <row r="24" spans="1:26" x14ac:dyDescent="0.2">
      <c r="A24">
        <v>224</v>
      </c>
      <c r="B24" t="s">
        <v>261</v>
      </c>
      <c r="C24" t="s">
        <v>351</v>
      </c>
      <c r="D24">
        <v>1</v>
      </c>
      <c r="E24">
        <v>300</v>
      </c>
      <c r="F24" s="84">
        <v>0.437</v>
      </c>
      <c r="G24">
        <v>131</v>
      </c>
      <c r="H24" s="4">
        <v>320500</v>
      </c>
      <c r="I24" s="4">
        <v>750285</v>
      </c>
      <c r="J24" s="4">
        <v>1350828</v>
      </c>
      <c r="K24" s="4">
        <v>450276</v>
      </c>
      <c r="L24" s="4">
        <v>337707</v>
      </c>
      <c r="M24" s="4">
        <v>506561</v>
      </c>
      <c r="N24" s="4">
        <v>74976</v>
      </c>
      <c r="O24" s="4">
        <v>225138</v>
      </c>
      <c r="P24" s="4">
        <v>225138</v>
      </c>
      <c r="Q24" s="4">
        <v>158755</v>
      </c>
      <c r="R24" s="4">
        <v>239567</v>
      </c>
      <c r="S24" s="4">
        <v>91800</v>
      </c>
      <c r="T24" s="4"/>
      <c r="U24" s="4">
        <v>30000</v>
      </c>
      <c r="V24" s="4">
        <v>453474</v>
      </c>
      <c r="W24" s="4">
        <v>55922</v>
      </c>
      <c r="X24" s="4">
        <v>8</v>
      </c>
      <c r="Y24" s="4">
        <f t="shared" si="0"/>
        <v>5270935</v>
      </c>
      <c r="Z24" s="4"/>
    </row>
    <row r="25" spans="1:26" x14ac:dyDescent="0.2">
      <c r="A25">
        <v>442</v>
      </c>
      <c r="B25" t="s">
        <v>262</v>
      </c>
      <c r="C25" t="s">
        <v>356</v>
      </c>
      <c r="D25">
        <v>1</v>
      </c>
      <c r="E25">
        <v>1500</v>
      </c>
      <c r="F25" s="84">
        <v>0.56399999999999995</v>
      </c>
      <c r="G25">
        <v>846</v>
      </c>
      <c r="H25" s="4">
        <v>977922</v>
      </c>
      <c r="I25" s="4"/>
      <c r="J25" s="4">
        <v>7812289</v>
      </c>
      <c r="K25" s="4">
        <v>2626575</v>
      </c>
      <c r="L25" s="4">
        <v>3750579</v>
      </c>
      <c r="M25" s="4"/>
      <c r="N25" s="4"/>
      <c r="O25" s="4">
        <v>747924</v>
      </c>
      <c r="P25" s="4">
        <v>1625393</v>
      </c>
      <c r="Q25" s="4">
        <v>408037</v>
      </c>
      <c r="R25" s="4">
        <v>644327</v>
      </c>
      <c r="S25" s="4"/>
      <c r="T25" s="4">
        <v>80000</v>
      </c>
      <c r="U25" s="4">
        <v>211707</v>
      </c>
      <c r="V25" s="4">
        <v>1513461</v>
      </c>
      <c r="W25" s="4">
        <v>676216</v>
      </c>
      <c r="X25" s="4">
        <v>117121</v>
      </c>
      <c r="Y25" s="4">
        <f t="shared" si="0"/>
        <v>21191551</v>
      </c>
      <c r="Z25" s="4"/>
    </row>
    <row r="26" spans="1:26" x14ac:dyDescent="0.2">
      <c r="A26">
        <v>455</v>
      </c>
      <c r="B26" t="s">
        <v>263</v>
      </c>
      <c r="C26" t="s">
        <v>352</v>
      </c>
      <c r="D26">
        <v>4</v>
      </c>
      <c r="E26">
        <v>696</v>
      </c>
      <c r="F26" s="84">
        <v>0.55600000000000005</v>
      </c>
      <c r="G26">
        <v>387</v>
      </c>
      <c r="H26" s="4">
        <v>711823</v>
      </c>
      <c r="I26" s="4"/>
      <c r="J26" s="4">
        <v>4459984</v>
      </c>
      <c r="K26" s="4">
        <v>1705852</v>
      </c>
      <c r="L26" s="4">
        <v>952719</v>
      </c>
      <c r="M26" s="4"/>
      <c r="N26" s="4"/>
      <c r="O26" s="4">
        <v>1009317</v>
      </c>
      <c r="P26" s="4">
        <v>901529</v>
      </c>
      <c r="Q26" s="4">
        <v>301695</v>
      </c>
      <c r="R26" s="4">
        <v>543137</v>
      </c>
      <c r="S26" s="4"/>
      <c r="T26" s="4">
        <v>60000</v>
      </c>
      <c r="U26" s="4">
        <v>131657</v>
      </c>
      <c r="V26" s="4">
        <v>2352236</v>
      </c>
      <c r="W26" s="4">
        <v>376248</v>
      </c>
      <c r="X26" s="4">
        <v>-976716</v>
      </c>
      <c r="Y26" s="4">
        <f t="shared" si="0"/>
        <v>12529481</v>
      </c>
      <c r="Z26" s="4"/>
    </row>
    <row r="27" spans="1:26" x14ac:dyDescent="0.2">
      <c r="A27">
        <v>405</v>
      </c>
      <c r="B27" t="s">
        <v>264</v>
      </c>
      <c r="C27" t="s">
        <v>355</v>
      </c>
      <c r="D27">
        <v>3</v>
      </c>
      <c r="E27">
        <v>1466</v>
      </c>
      <c r="F27" s="84">
        <v>0.111</v>
      </c>
      <c r="G27">
        <v>163</v>
      </c>
      <c r="H27" s="4">
        <v>962269</v>
      </c>
      <c r="I27" s="4"/>
      <c r="J27" s="4">
        <v>7834802</v>
      </c>
      <c r="K27" s="4">
        <v>2026137</v>
      </c>
      <c r="L27" s="4">
        <v>787983</v>
      </c>
      <c r="M27" s="4"/>
      <c r="N27" s="4"/>
      <c r="O27" s="4">
        <v>342225</v>
      </c>
      <c r="P27" s="4">
        <v>979350</v>
      </c>
      <c r="Q27" s="4">
        <v>346119</v>
      </c>
      <c r="R27" s="4">
        <v>492542</v>
      </c>
      <c r="S27" s="4"/>
      <c r="T27" s="4"/>
      <c r="U27" s="4">
        <v>146600</v>
      </c>
      <c r="V27" s="4">
        <v>1509330</v>
      </c>
      <c r="W27" s="4">
        <v>391452</v>
      </c>
      <c r="X27" s="4">
        <v>342735</v>
      </c>
      <c r="Y27" s="4">
        <f t="shared" si="0"/>
        <v>16161544</v>
      </c>
      <c r="Z27" s="4"/>
    </row>
    <row r="28" spans="1:26" x14ac:dyDescent="0.2">
      <c r="A28">
        <v>349</v>
      </c>
      <c r="B28" t="s">
        <v>265</v>
      </c>
      <c r="C28" t="s">
        <v>351</v>
      </c>
      <c r="D28">
        <v>4</v>
      </c>
      <c r="E28">
        <v>452</v>
      </c>
      <c r="F28" s="84">
        <v>0.40699999999999997</v>
      </c>
      <c r="G28">
        <v>184</v>
      </c>
      <c r="H28" s="4">
        <v>367459</v>
      </c>
      <c r="I28" s="4">
        <v>1463082</v>
      </c>
      <c r="J28" s="4">
        <v>1913673</v>
      </c>
      <c r="K28" s="4">
        <v>1012911</v>
      </c>
      <c r="L28" s="4">
        <v>1463397</v>
      </c>
      <c r="M28" s="4">
        <v>506561</v>
      </c>
      <c r="N28" s="4">
        <v>112464</v>
      </c>
      <c r="O28" s="4">
        <v>225138</v>
      </c>
      <c r="P28" s="4">
        <v>337707</v>
      </c>
      <c r="Q28" s="4">
        <v>214458</v>
      </c>
      <c r="R28" s="4">
        <v>239567</v>
      </c>
      <c r="S28" s="4"/>
      <c r="T28" s="4"/>
      <c r="U28" s="4">
        <v>45200</v>
      </c>
      <c r="V28" s="4">
        <v>417312</v>
      </c>
      <c r="W28" s="4">
        <v>111844</v>
      </c>
      <c r="X28" s="4">
        <v>-112556</v>
      </c>
      <c r="Y28" s="4">
        <f t="shared" si="0"/>
        <v>8318217</v>
      </c>
      <c r="Z28" s="4"/>
    </row>
    <row r="29" spans="1:26" x14ac:dyDescent="0.2">
      <c r="A29">
        <v>231</v>
      </c>
      <c r="B29" t="s">
        <v>266</v>
      </c>
      <c r="C29" t="s">
        <v>351</v>
      </c>
      <c r="D29">
        <v>7</v>
      </c>
      <c r="E29">
        <v>223</v>
      </c>
      <c r="F29" s="84">
        <v>0.74</v>
      </c>
      <c r="G29">
        <v>165</v>
      </c>
      <c r="H29" s="4">
        <v>195277</v>
      </c>
      <c r="I29" s="4">
        <v>450171</v>
      </c>
      <c r="J29" s="4">
        <v>1125690</v>
      </c>
      <c r="K29" s="4">
        <v>825366</v>
      </c>
      <c r="L29" s="4">
        <v>46153</v>
      </c>
      <c r="M29" s="4">
        <v>337707</v>
      </c>
      <c r="N29" s="4">
        <v>74976</v>
      </c>
      <c r="O29" s="4">
        <v>168854</v>
      </c>
      <c r="P29" s="4">
        <v>225138</v>
      </c>
      <c r="Q29" s="4">
        <v>113316</v>
      </c>
      <c r="R29" s="4">
        <v>188972</v>
      </c>
      <c r="S29" s="4">
        <v>64600</v>
      </c>
      <c r="T29" s="4"/>
      <c r="U29" s="4">
        <v>22300</v>
      </c>
      <c r="V29" s="4">
        <v>322142</v>
      </c>
      <c r="W29" s="4">
        <v>55922</v>
      </c>
      <c r="X29" s="4">
        <v>112473</v>
      </c>
      <c r="Y29" s="4">
        <f t="shared" si="0"/>
        <v>4329057</v>
      </c>
      <c r="Z29" s="4"/>
    </row>
    <row r="30" spans="1:26" x14ac:dyDescent="0.2">
      <c r="A30">
        <v>467</v>
      </c>
      <c r="B30" t="s">
        <v>267</v>
      </c>
      <c r="C30" t="s">
        <v>352</v>
      </c>
      <c r="D30">
        <v>5</v>
      </c>
      <c r="E30">
        <v>662</v>
      </c>
      <c r="F30" s="84">
        <v>0.67800000000000005</v>
      </c>
      <c r="G30">
        <v>449</v>
      </c>
      <c r="H30" s="4">
        <v>696170</v>
      </c>
      <c r="I30" s="4"/>
      <c r="J30" s="4">
        <v>4194321</v>
      </c>
      <c r="K30" s="4">
        <v>1818421</v>
      </c>
      <c r="L30" s="4">
        <v>112569</v>
      </c>
      <c r="M30" s="4">
        <v>112569</v>
      </c>
      <c r="N30" s="4"/>
      <c r="O30" s="4">
        <v>720705</v>
      </c>
      <c r="P30" s="4">
        <v>1126667</v>
      </c>
      <c r="Q30" s="4">
        <v>301695</v>
      </c>
      <c r="R30" s="4">
        <v>593732</v>
      </c>
      <c r="S30" s="4"/>
      <c r="T30" s="4">
        <v>75000</v>
      </c>
      <c r="U30" s="4">
        <v>245239</v>
      </c>
      <c r="V30" s="4">
        <v>627057</v>
      </c>
      <c r="W30" s="4">
        <v>488092</v>
      </c>
      <c r="X30" s="4">
        <v>-177</v>
      </c>
      <c r="Y30" s="4">
        <f t="shared" si="0"/>
        <v>11112060</v>
      </c>
      <c r="Z30" s="4"/>
    </row>
    <row r="31" spans="1:26" x14ac:dyDescent="0.2">
      <c r="A31">
        <v>457</v>
      </c>
      <c r="B31" t="s">
        <v>268</v>
      </c>
      <c r="C31" t="s">
        <v>352</v>
      </c>
      <c r="D31">
        <v>6</v>
      </c>
      <c r="E31">
        <v>770</v>
      </c>
      <c r="F31" s="84">
        <v>0.72499999999999998</v>
      </c>
      <c r="G31">
        <v>558</v>
      </c>
      <c r="H31" s="4">
        <v>758781</v>
      </c>
      <c r="I31" s="4"/>
      <c r="J31" s="4">
        <v>4568050</v>
      </c>
      <c r="K31" s="4">
        <v>2756356</v>
      </c>
      <c r="L31" s="4">
        <v>225138</v>
      </c>
      <c r="M31" s="4"/>
      <c r="N31" s="4"/>
      <c r="O31" s="4">
        <v>833274</v>
      </c>
      <c r="P31" s="4">
        <v>1190291</v>
      </c>
      <c r="Q31" s="4">
        <v>311823</v>
      </c>
      <c r="R31" s="4">
        <v>543137</v>
      </c>
      <c r="S31" s="4"/>
      <c r="T31" s="4">
        <v>65000</v>
      </c>
      <c r="U31" s="4">
        <v>167628</v>
      </c>
      <c r="V31" s="4">
        <v>710957</v>
      </c>
      <c r="W31" s="4">
        <v>488092</v>
      </c>
      <c r="X31" s="4">
        <v>343</v>
      </c>
      <c r="Y31" s="4">
        <f t="shared" si="0"/>
        <v>12618870</v>
      </c>
      <c r="Z31" s="4"/>
    </row>
    <row r="32" spans="1:26" x14ac:dyDescent="0.2">
      <c r="A32">
        <v>232</v>
      </c>
      <c r="B32" t="s">
        <v>269</v>
      </c>
      <c r="C32" t="s">
        <v>351</v>
      </c>
      <c r="D32">
        <v>3</v>
      </c>
      <c r="E32">
        <v>444</v>
      </c>
      <c r="F32" s="84">
        <v>5.1999999999999998E-2</v>
      </c>
      <c r="G32">
        <v>23</v>
      </c>
      <c r="H32" s="4">
        <v>367459</v>
      </c>
      <c r="I32" s="4">
        <v>300114</v>
      </c>
      <c r="J32" s="4">
        <v>2138811</v>
      </c>
      <c r="K32" s="4">
        <v>487764</v>
      </c>
      <c r="L32" s="4">
        <v>337707</v>
      </c>
      <c r="M32" s="4">
        <v>506561</v>
      </c>
      <c r="N32" s="4">
        <v>112464</v>
      </c>
      <c r="O32" s="4">
        <v>225138</v>
      </c>
      <c r="P32" s="4">
        <v>225138</v>
      </c>
      <c r="Q32" s="4">
        <v>214458</v>
      </c>
      <c r="R32" s="4">
        <v>239567</v>
      </c>
      <c r="S32" s="4"/>
      <c r="T32" s="4"/>
      <c r="U32" s="4">
        <v>44400</v>
      </c>
      <c r="V32" s="4">
        <v>120798</v>
      </c>
      <c r="W32" s="4">
        <v>167765</v>
      </c>
      <c r="X32" s="4">
        <v>8</v>
      </c>
      <c r="Y32" s="4">
        <f t="shared" si="0"/>
        <v>5488152</v>
      </c>
      <c r="Z32" s="4"/>
    </row>
    <row r="33" spans="1:26" x14ac:dyDescent="0.2">
      <c r="A33">
        <v>407</v>
      </c>
      <c r="B33" t="s">
        <v>270</v>
      </c>
      <c r="C33" t="s">
        <v>355</v>
      </c>
      <c r="D33">
        <v>6</v>
      </c>
      <c r="E33">
        <v>278</v>
      </c>
      <c r="F33" s="84">
        <v>0.59</v>
      </c>
      <c r="G33">
        <v>164</v>
      </c>
      <c r="H33" s="4">
        <v>492682</v>
      </c>
      <c r="I33" s="4"/>
      <c r="J33" s="4">
        <v>1756076</v>
      </c>
      <c r="K33" s="4">
        <v>1350618</v>
      </c>
      <c r="L33" s="4">
        <v>15760</v>
      </c>
      <c r="M33" s="4"/>
      <c r="N33" s="4"/>
      <c r="O33" s="4">
        <v>285941</v>
      </c>
      <c r="P33" s="4">
        <v>337707</v>
      </c>
      <c r="Q33" s="4">
        <v>113316</v>
      </c>
      <c r="R33" s="4">
        <v>290162</v>
      </c>
      <c r="S33" s="4"/>
      <c r="T33" s="4"/>
      <c r="U33" s="4">
        <v>27800</v>
      </c>
      <c r="V33" s="4">
        <v>416023</v>
      </c>
      <c r="W33" s="4">
        <v>299968</v>
      </c>
      <c r="X33" s="4">
        <v>-172023</v>
      </c>
      <c r="Y33" s="4">
        <f t="shared" si="0"/>
        <v>5214030</v>
      </c>
      <c r="Z33" s="4"/>
    </row>
    <row r="34" spans="1:26" x14ac:dyDescent="0.2">
      <c r="A34">
        <v>471</v>
      </c>
      <c r="B34" t="s">
        <v>49</v>
      </c>
      <c r="C34" t="s">
        <v>352</v>
      </c>
      <c r="D34">
        <v>3</v>
      </c>
      <c r="E34">
        <v>611</v>
      </c>
      <c r="F34" s="84">
        <v>0.314</v>
      </c>
      <c r="G34">
        <v>192</v>
      </c>
      <c r="H34" s="4">
        <v>508335</v>
      </c>
      <c r="I34" s="4"/>
      <c r="J34" s="4">
        <v>3602208</v>
      </c>
      <c r="K34" s="4">
        <v>450276</v>
      </c>
      <c r="L34" s="4">
        <v>46153</v>
      </c>
      <c r="M34" s="4"/>
      <c r="N34" s="4"/>
      <c r="O34" s="4">
        <v>342225</v>
      </c>
      <c r="P34" s="4">
        <v>612767</v>
      </c>
      <c r="Q34" s="4">
        <v>291568</v>
      </c>
      <c r="R34" s="4">
        <v>391352</v>
      </c>
      <c r="S34" s="4"/>
      <c r="T34" s="4"/>
      <c r="U34" s="4">
        <v>61100</v>
      </c>
      <c r="V34" s="4">
        <v>3458259</v>
      </c>
      <c r="W34" s="4">
        <v>355889</v>
      </c>
      <c r="X34" s="4">
        <v>11</v>
      </c>
      <c r="Y34" s="4">
        <f t="shared" si="0"/>
        <v>10120143</v>
      </c>
      <c r="Z34" s="4"/>
    </row>
    <row r="35" spans="1:26" x14ac:dyDescent="0.2">
      <c r="A35">
        <v>318</v>
      </c>
      <c r="B35" t="s">
        <v>50</v>
      </c>
      <c r="C35" t="s">
        <v>354</v>
      </c>
      <c r="D35">
        <v>8</v>
      </c>
      <c r="E35">
        <v>456</v>
      </c>
      <c r="F35" s="84">
        <v>0.76300000000000001</v>
      </c>
      <c r="G35">
        <v>348</v>
      </c>
      <c r="H35" s="4">
        <v>398765</v>
      </c>
      <c r="I35" s="4">
        <v>900342</v>
      </c>
      <c r="J35" s="4">
        <v>2386463</v>
      </c>
      <c r="K35" s="4">
        <v>1050504</v>
      </c>
      <c r="L35" s="4">
        <v>5628</v>
      </c>
      <c r="M35" s="4">
        <v>337707</v>
      </c>
      <c r="N35" s="4">
        <v>112464</v>
      </c>
      <c r="O35" s="4">
        <v>225138</v>
      </c>
      <c r="P35" s="4">
        <v>450276</v>
      </c>
      <c r="Q35" s="4">
        <v>214458</v>
      </c>
      <c r="R35" s="4">
        <v>239567</v>
      </c>
      <c r="S35" s="4">
        <v>119000</v>
      </c>
      <c r="T35" s="4"/>
      <c r="U35" s="4">
        <v>45600</v>
      </c>
      <c r="V35" s="4">
        <v>635056</v>
      </c>
      <c r="W35" s="4">
        <v>111844</v>
      </c>
      <c r="X35" s="4">
        <v>117068</v>
      </c>
      <c r="Y35" s="4">
        <f t="shared" si="0"/>
        <v>7349880</v>
      </c>
      <c r="Z35" s="4"/>
    </row>
    <row r="36" spans="1:26" x14ac:dyDescent="0.2">
      <c r="A36">
        <v>238</v>
      </c>
      <c r="B36" t="s">
        <v>271</v>
      </c>
      <c r="C36" t="s">
        <v>351</v>
      </c>
      <c r="D36">
        <v>8</v>
      </c>
      <c r="E36">
        <v>239</v>
      </c>
      <c r="F36" s="84">
        <v>0.79500000000000004</v>
      </c>
      <c r="G36">
        <v>190</v>
      </c>
      <c r="H36" s="4">
        <v>195277</v>
      </c>
      <c r="I36" s="4">
        <v>450171</v>
      </c>
      <c r="J36" s="4">
        <v>1238259</v>
      </c>
      <c r="K36" s="4">
        <v>900342</v>
      </c>
      <c r="L36" s="4">
        <v>5628</v>
      </c>
      <c r="M36" s="4">
        <v>337707</v>
      </c>
      <c r="N36" s="4">
        <v>74976</v>
      </c>
      <c r="O36" s="4">
        <v>168854</v>
      </c>
      <c r="P36" s="4">
        <v>225138</v>
      </c>
      <c r="Q36" s="4">
        <v>113316</v>
      </c>
      <c r="R36" s="4">
        <v>188972</v>
      </c>
      <c r="S36" s="4">
        <v>78200</v>
      </c>
      <c r="T36" s="4"/>
      <c r="U36" s="4">
        <v>23900</v>
      </c>
      <c r="V36" s="4">
        <v>410949</v>
      </c>
      <c r="W36" s="4">
        <v>55922</v>
      </c>
      <c r="X36" s="4">
        <v>112065</v>
      </c>
      <c r="Y36" s="4">
        <f t="shared" si="0"/>
        <v>4579676</v>
      </c>
      <c r="Z36" s="4"/>
    </row>
    <row r="37" spans="1:26" x14ac:dyDescent="0.2">
      <c r="A37">
        <v>239</v>
      </c>
      <c r="B37" t="s">
        <v>272</v>
      </c>
      <c r="C37" t="s">
        <v>351</v>
      </c>
      <c r="D37">
        <v>2</v>
      </c>
      <c r="E37">
        <v>336</v>
      </c>
      <c r="F37" s="84">
        <v>0.41699999999999998</v>
      </c>
      <c r="G37">
        <v>140</v>
      </c>
      <c r="H37" s="4">
        <v>320500</v>
      </c>
      <c r="I37" s="4">
        <v>750285</v>
      </c>
      <c r="J37" s="4">
        <v>1463397</v>
      </c>
      <c r="K37" s="4">
        <v>1125480</v>
      </c>
      <c r="L37" s="4">
        <v>450276</v>
      </c>
      <c r="M37" s="4">
        <v>337707</v>
      </c>
      <c r="N37" s="4">
        <v>112464</v>
      </c>
      <c r="O37" s="4">
        <v>225138</v>
      </c>
      <c r="P37" s="4">
        <v>225138</v>
      </c>
      <c r="Q37" s="4">
        <v>158755</v>
      </c>
      <c r="R37" s="4">
        <v>239567</v>
      </c>
      <c r="S37" s="4">
        <v>78200</v>
      </c>
      <c r="T37" s="4"/>
      <c r="U37" s="4">
        <v>33600</v>
      </c>
      <c r="V37" s="4">
        <v>263708</v>
      </c>
      <c r="W37" s="4">
        <v>55922</v>
      </c>
      <c r="X37" s="4">
        <v>-112559</v>
      </c>
      <c r="Y37" s="4">
        <f t="shared" si="0"/>
        <v>5727578</v>
      </c>
      <c r="Z37" s="4"/>
    </row>
    <row r="38" spans="1:26" x14ac:dyDescent="0.2">
      <c r="A38">
        <v>227</v>
      </c>
      <c r="B38" t="s">
        <v>273</v>
      </c>
      <c r="C38" t="s">
        <v>351</v>
      </c>
      <c r="D38">
        <v>1</v>
      </c>
      <c r="E38">
        <v>410</v>
      </c>
      <c r="F38" s="84">
        <v>0.51200000000000001</v>
      </c>
      <c r="G38">
        <v>210</v>
      </c>
      <c r="H38" s="4">
        <v>351806</v>
      </c>
      <c r="I38" s="4">
        <v>750285</v>
      </c>
      <c r="J38" s="4">
        <v>1913673</v>
      </c>
      <c r="K38" s="4">
        <v>937935</v>
      </c>
      <c r="L38" s="4">
        <v>1125690</v>
      </c>
      <c r="M38" s="4">
        <v>562845</v>
      </c>
      <c r="N38" s="4">
        <v>112464</v>
      </c>
      <c r="O38" s="4">
        <v>342225</v>
      </c>
      <c r="P38" s="4">
        <v>337707</v>
      </c>
      <c r="Q38" s="4">
        <v>209394</v>
      </c>
      <c r="R38" s="4">
        <v>239567</v>
      </c>
      <c r="S38" s="4"/>
      <c r="T38" s="4"/>
      <c r="U38" s="4">
        <v>41000</v>
      </c>
      <c r="V38" s="4">
        <v>333071</v>
      </c>
      <c r="W38" s="4">
        <v>55922</v>
      </c>
      <c r="X38" s="4">
        <v>13</v>
      </c>
      <c r="Y38" s="4">
        <f t="shared" si="0"/>
        <v>7313597</v>
      </c>
      <c r="Z38" s="4"/>
    </row>
    <row r="39" spans="1:26" x14ac:dyDescent="0.2">
      <c r="A39">
        <v>246</v>
      </c>
      <c r="B39" t="s">
        <v>274</v>
      </c>
      <c r="C39" t="s">
        <v>355</v>
      </c>
      <c r="D39">
        <v>2</v>
      </c>
      <c r="E39">
        <v>525</v>
      </c>
      <c r="F39" s="84">
        <v>0.16</v>
      </c>
      <c r="G39">
        <v>84</v>
      </c>
      <c r="H39" s="4">
        <v>477029</v>
      </c>
      <c r="I39" s="4"/>
      <c r="J39" s="4">
        <v>3140675</v>
      </c>
      <c r="K39" s="4">
        <v>1163073</v>
      </c>
      <c r="L39" s="4">
        <v>112569</v>
      </c>
      <c r="M39" s="4"/>
      <c r="N39" s="4"/>
      <c r="O39" s="4">
        <v>225138</v>
      </c>
      <c r="P39" s="4">
        <v>371478</v>
      </c>
      <c r="Q39" s="4">
        <v>224586</v>
      </c>
      <c r="R39" s="4">
        <v>290162</v>
      </c>
      <c r="S39" s="4"/>
      <c r="T39" s="4"/>
      <c r="U39" s="4">
        <v>52500</v>
      </c>
      <c r="V39" s="4">
        <v>288735</v>
      </c>
      <c r="W39" s="4">
        <v>244046</v>
      </c>
      <c r="X39" s="4">
        <v>5011</v>
      </c>
      <c r="Y39" s="4">
        <f t="shared" si="0"/>
        <v>6595002</v>
      </c>
      <c r="Z39" s="4"/>
    </row>
    <row r="40" spans="1:26" x14ac:dyDescent="0.2">
      <c r="A40">
        <v>413</v>
      </c>
      <c r="B40" t="s">
        <v>275</v>
      </c>
      <c r="C40" t="s">
        <v>355</v>
      </c>
      <c r="D40">
        <v>8</v>
      </c>
      <c r="E40">
        <v>475</v>
      </c>
      <c r="F40" s="84">
        <v>0.78300000000000003</v>
      </c>
      <c r="G40">
        <v>372</v>
      </c>
      <c r="H40" s="4">
        <v>602252</v>
      </c>
      <c r="I40" s="4"/>
      <c r="J40" s="4">
        <v>2769197</v>
      </c>
      <c r="K40" s="4">
        <v>1385672</v>
      </c>
      <c r="L40" s="4">
        <v>30394</v>
      </c>
      <c r="M40" s="4"/>
      <c r="N40" s="4"/>
      <c r="O40" s="4">
        <v>225138</v>
      </c>
      <c r="P40" s="4">
        <v>767437</v>
      </c>
      <c r="Q40" s="4">
        <v>219522</v>
      </c>
      <c r="R40" s="4">
        <v>391352</v>
      </c>
      <c r="S40" s="4">
        <v>64600</v>
      </c>
      <c r="T40" s="4"/>
      <c r="U40" s="4">
        <v>47500</v>
      </c>
      <c r="V40" s="4">
        <v>557768</v>
      </c>
      <c r="W40" s="4">
        <v>367239</v>
      </c>
      <c r="X40" s="4">
        <v>5318</v>
      </c>
      <c r="Y40" s="4">
        <f t="shared" si="0"/>
        <v>7433389</v>
      </c>
      <c r="Z40" s="4"/>
    </row>
    <row r="41" spans="1:26" x14ac:dyDescent="0.2">
      <c r="A41">
        <v>258</v>
      </c>
      <c r="B41" t="s">
        <v>276</v>
      </c>
      <c r="C41" t="s">
        <v>351</v>
      </c>
      <c r="D41">
        <v>3</v>
      </c>
      <c r="E41">
        <v>354</v>
      </c>
      <c r="F41" s="84">
        <v>6.5000000000000002E-2</v>
      </c>
      <c r="G41">
        <v>23</v>
      </c>
      <c r="H41" s="4">
        <v>336153</v>
      </c>
      <c r="I41" s="4">
        <v>300114</v>
      </c>
      <c r="J41" s="4">
        <v>1801104</v>
      </c>
      <c r="K41" s="4">
        <v>900342</v>
      </c>
      <c r="L41" s="4">
        <v>450276</v>
      </c>
      <c r="M41" s="4">
        <v>337707</v>
      </c>
      <c r="N41" s="4">
        <v>112464</v>
      </c>
      <c r="O41" s="4">
        <v>225138</v>
      </c>
      <c r="P41" s="4">
        <v>225138</v>
      </c>
      <c r="Q41" s="4">
        <v>158755</v>
      </c>
      <c r="R41" s="4">
        <v>239567</v>
      </c>
      <c r="S41" s="4"/>
      <c r="T41" s="4"/>
      <c r="U41" s="4">
        <v>35400</v>
      </c>
      <c r="V41" s="4">
        <v>112115</v>
      </c>
      <c r="W41" s="4">
        <v>55922</v>
      </c>
      <c r="X41" s="4">
        <v>9</v>
      </c>
      <c r="Y41" s="4">
        <f t="shared" si="0"/>
        <v>5290204</v>
      </c>
      <c r="Z41" s="4"/>
    </row>
    <row r="42" spans="1:26" x14ac:dyDescent="0.2">
      <c r="A42">
        <v>249</v>
      </c>
      <c r="B42" t="s">
        <v>277</v>
      </c>
      <c r="C42" t="s">
        <v>351</v>
      </c>
      <c r="D42">
        <v>8</v>
      </c>
      <c r="E42">
        <v>310</v>
      </c>
      <c r="F42" s="84">
        <v>0.88700000000000001</v>
      </c>
      <c r="G42">
        <v>275</v>
      </c>
      <c r="H42" s="4">
        <v>320500</v>
      </c>
      <c r="I42" s="4">
        <v>600228</v>
      </c>
      <c r="J42" s="4">
        <v>1463397</v>
      </c>
      <c r="K42" s="4">
        <v>450276</v>
      </c>
      <c r="L42" s="4">
        <v>5628</v>
      </c>
      <c r="M42" s="4">
        <v>337707</v>
      </c>
      <c r="N42" s="4">
        <v>74976</v>
      </c>
      <c r="O42" s="4">
        <v>225138</v>
      </c>
      <c r="P42" s="4">
        <v>225138</v>
      </c>
      <c r="Q42" s="4">
        <v>158755</v>
      </c>
      <c r="R42" s="4">
        <v>239567</v>
      </c>
      <c r="S42" s="4">
        <v>91800</v>
      </c>
      <c r="T42" s="4"/>
      <c r="U42" s="4">
        <v>31000</v>
      </c>
      <c r="V42" s="4">
        <v>1203772</v>
      </c>
      <c r="W42" s="4">
        <v>111844</v>
      </c>
      <c r="X42" s="4">
        <v>224633</v>
      </c>
      <c r="Y42" s="4">
        <f t="shared" si="0"/>
        <v>5764359</v>
      </c>
      <c r="Z42" s="4"/>
    </row>
    <row r="43" spans="1:26" x14ac:dyDescent="0.2">
      <c r="A43">
        <v>251</v>
      </c>
      <c r="B43" t="s">
        <v>278</v>
      </c>
      <c r="C43" t="s">
        <v>351</v>
      </c>
      <c r="D43">
        <v>7</v>
      </c>
      <c r="E43">
        <v>282</v>
      </c>
      <c r="F43" s="84">
        <v>0.71599999999999997</v>
      </c>
      <c r="G43">
        <v>202</v>
      </c>
      <c r="H43" s="4">
        <v>195277</v>
      </c>
      <c r="I43" s="4">
        <v>600228</v>
      </c>
      <c r="J43" s="4">
        <v>1350828</v>
      </c>
      <c r="K43" s="4">
        <v>1580064</v>
      </c>
      <c r="L43" s="4">
        <v>20262</v>
      </c>
      <c r="M43" s="4">
        <v>337707</v>
      </c>
      <c r="N43" s="4">
        <v>74976</v>
      </c>
      <c r="O43" s="4">
        <v>168854</v>
      </c>
      <c r="P43" s="4">
        <v>225138</v>
      </c>
      <c r="Q43" s="4">
        <v>113316</v>
      </c>
      <c r="R43" s="4">
        <v>188972</v>
      </c>
      <c r="S43" s="4">
        <v>78200</v>
      </c>
      <c r="T43" s="4"/>
      <c r="U43" s="4">
        <v>28200</v>
      </c>
      <c r="V43" s="4">
        <v>243493</v>
      </c>
      <c r="W43" s="4">
        <v>111844</v>
      </c>
      <c r="X43" s="4">
        <v>210</v>
      </c>
      <c r="Y43" s="4">
        <f t="shared" si="0"/>
        <v>5317569</v>
      </c>
      <c r="Z43" s="4"/>
    </row>
    <row r="44" spans="1:26" x14ac:dyDescent="0.2">
      <c r="A44">
        <v>252</v>
      </c>
      <c r="B44" t="s">
        <v>279</v>
      </c>
      <c r="C44" t="s">
        <v>351</v>
      </c>
      <c r="D44">
        <v>2</v>
      </c>
      <c r="E44">
        <v>404</v>
      </c>
      <c r="F44" s="84">
        <v>0.111</v>
      </c>
      <c r="G44">
        <v>45</v>
      </c>
      <c r="H44" s="4">
        <v>351806</v>
      </c>
      <c r="I44" s="4">
        <v>450171</v>
      </c>
      <c r="J44" s="4">
        <v>1913673</v>
      </c>
      <c r="K44" s="4">
        <v>337707</v>
      </c>
      <c r="L44" s="4">
        <v>225138</v>
      </c>
      <c r="M44" s="4">
        <v>506561</v>
      </c>
      <c r="N44" s="4">
        <v>112464</v>
      </c>
      <c r="O44" s="4">
        <v>225138</v>
      </c>
      <c r="P44" s="4">
        <v>225138</v>
      </c>
      <c r="Q44" s="4">
        <v>209394</v>
      </c>
      <c r="R44" s="4">
        <v>239567</v>
      </c>
      <c r="S44" s="4"/>
      <c r="T44" s="4"/>
      <c r="U44" s="4">
        <v>40400</v>
      </c>
      <c r="V44" s="4">
        <v>111940</v>
      </c>
      <c r="W44" s="4">
        <v>111844</v>
      </c>
      <c r="X44" s="4">
        <v>8</v>
      </c>
      <c r="Y44" s="4">
        <f t="shared" si="0"/>
        <v>5060949</v>
      </c>
      <c r="Z44" s="4"/>
    </row>
    <row r="45" spans="1:26" x14ac:dyDescent="0.2">
      <c r="A45">
        <v>1071</v>
      </c>
      <c r="B45" t="s">
        <v>308</v>
      </c>
      <c r="C45" t="s">
        <v>355</v>
      </c>
      <c r="D45">
        <v>4</v>
      </c>
      <c r="E45">
        <v>551</v>
      </c>
      <c r="F45" s="84">
        <v>0.58299999999999996</v>
      </c>
      <c r="G45">
        <v>321</v>
      </c>
      <c r="H45" s="4">
        <v>477029</v>
      </c>
      <c r="I45" s="4"/>
      <c r="J45" s="4">
        <v>3275758</v>
      </c>
      <c r="K45" s="4">
        <v>1313130</v>
      </c>
      <c r="L45" s="4">
        <v>1125690</v>
      </c>
      <c r="M45" s="4"/>
      <c r="N45" s="4"/>
      <c r="O45" s="4">
        <v>225138</v>
      </c>
      <c r="P45" s="4">
        <v>495304</v>
      </c>
      <c r="Q45" s="4">
        <v>229650</v>
      </c>
      <c r="R45" s="4">
        <v>290162</v>
      </c>
      <c r="S45" s="4"/>
      <c r="T45" s="4"/>
      <c r="U45" s="4">
        <v>55100</v>
      </c>
      <c r="V45" s="4">
        <v>500465</v>
      </c>
      <c r="W45" s="4">
        <v>244046</v>
      </c>
      <c r="X45" s="4">
        <v>14</v>
      </c>
      <c r="Y45" s="4">
        <f t="shared" si="0"/>
        <v>8231486</v>
      </c>
      <c r="Z45" s="4"/>
    </row>
    <row r="46" spans="1:26" x14ac:dyDescent="0.2">
      <c r="A46">
        <v>950</v>
      </c>
      <c r="B46" t="s">
        <v>62</v>
      </c>
      <c r="C46" t="s">
        <v>357</v>
      </c>
      <c r="D46">
        <v>7</v>
      </c>
      <c r="E46">
        <v>40</v>
      </c>
      <c r="F46" s="84">
        <v>0</v>
      </c>
      <c r="G46">
        <v>0</v>
      </c>
      <c r="H46" s="4"/>
      <c r="I46" s="4"/>
      <c r="J46" s="4">
        <v>450276</v>
      </c>
      <c r="K46" s="4">
        <v>562845</v>
      </c>
      <c r="L46" s="4">
        <v>5628</v>
      </c>
      <c r="M46" s="4">
        <v>56285</v>
      </c>
      <c r="N46" s="4"/>
      <c r="O46" s="4">
        <v>112570</v>
      </c>
      <c r="P46" s="4">
        <v>352386</v>
      </c>
      <c r="Q46" s="4">
        <v>113316</v>
      </c>
      <c r="R46" s="4"/>
      <c r="S46" s="4"/>
      <c r="T46" s="4">
        <v>15000</v>
      </c>
      <c r="U46" s="4">
        <v>4000</v>
      </c>
      <c r="V46" s="4">
        <v>187182</v>
      </c>
      <c r="W46" s="4"/>
      <c r="X46" s="4">
        <v>55775</v>
      </c>
      <c r="Y46" s="4">
        <f t="shared" si="0"/>
        <v>1915263</v>
      </c>
      <c r="Z46" s="4"/>
    </row>
    <row r="47" spans="1:26" x14ac:dyDescent="0.2">
      <c r="A47">
        <v>339</v>
      </c>
      <c r="B47" t="s">
        <v>280</v>
      </c>
      <c r="C47" t="s">
        <v>351</v>
      </c>
      <c r="D47">
        <v>6</v>
      </c>
      <c r="E47">
        <v>439</v>
      </c>
      <c r="F47" s="84">
        <v>0.52200000000000002</v>
      </c>
      <c r="G47">
        <v>229</v>
      </c>
      <c r="H47" s="4">
        <v>367459</v>
      </c>
      <c r="I47" s="4">
        <v>1050399</v>
      </c>
      <c r="J47" s="4">
        <v>2026242</v>
      </c>
      <c r="K47" s="4">
        <v>1313130</v>
      </c>
      <c r="L47" s="4">
        <v>112569</v>
      </c>
      <c r="M47" s="4">
        <v>506561</v>
      </c>
      <c r="N47" s="4">
        <v>112464</v>
      </c>
      <c r="O47" s="4">
        <v>337707</v>
      </c>
      <c r="P47" s="4">
        <v>337707</v>
      </c>
      <c r="Q47" s="4">
        <v>214458</v>
      </c>
      <c r="R47" s="4">
        <v>239567</v>
      </c>
      <c r="S47" s="4">
        <v>78200</v>
      </c>
      <c r="T47" s="4"/>
      <c r="U47" s="4">
        <v>43900</v>
      </c>
      <c r="V47" s="4">
        <v>355018</v>
      </c>
      <c r="W47" s="4">
        <v>111844</v>
      </c>
      <c r="X47" s="4">
        <v>-112559</v>
      </c>
      <c r="Y47" s="4">
        <f t="shared" si="0"/>
        <v>7094666</v>
      </c>
      <c r="Z47" s="4"/>
    </row>
    <row r="48" spans="1:26" x14ac:dyDescent="0.2">
      <c r="A48">
        <v>254</v>
      </c>
      <c r="B48" t="s">
        <v>281</v>
      </c>
      <c r="C48" t="s">
        <v>351</v>
      </c>
      <c r="D48">
        <v>3</v>
      </c>
      <c r="E48">
        <v>718</v>
      </c>
      <c r="F48" s="84">
        <v>2.5999999999999999E-2</v>
      </c>
      <c r="G48">
        <v>19</v>
      </c>
      <c r="H48" s="4">
        <v>477029</v>
      </c>
      <c r="I48" s="4">
        <v>450171</v>
      </c>
      <c r="J48" s="4">
        <v>3489639</v>
      </c>
      <c r="K48" s="4">
        <v>675414</v>
      </c>
      <c r="L48" s="4">
        <v>112569</v>
      </c>
      <c r="M48" s="4">
        <v>731699</v>
      </c>
      <c r="N48" s="4">
        <v>187440</v>
      </c>
      <c r="O48" s="4">
        <v>225138</v>
      </c>
      <c r="P48" s="4">
        <v>225138</v>
      </c>
      <c r="Q48" s="4">
        <v>249905</v>
      </c>
      <c r="R48" s="4">
        <v>290162</v>
      </c>
      <c r="S48" s="4"/>
      <c r="T48" s="4"/>
      <c r="U48" s="4">
        <v>71800</v>
      </c>
      <c r="V48" s="4">
        <v>429424</v>
      </c>
      <c r="W48" s="4">
        <v>111844</v>
      </c>
      <c r="X48" s="4">
        <v>225149</v>
      </c>
      <c r="Y48" s="4">
        <f t="shared" si="0"/>
        <v>7952521</v>
      </c>
      <c r="Z48" s="4"/>
    </row>
    <row r="49" spans="1:26" x14ac:dyDescent="0.2">
      <c r="A49">
        <v>433</v>
      </c>
      <c r="B49" t="s">
        <v>282</v>
      </c>
      <c r="C49" t="s">
        <v>355</v>
      </c>
      <c r="D49">
        <v>6</v>
      </c>
      <c r="E49">
        <v>389</v>
      </c>
      <c r="F49" s="84">
        <v>0.57599999999999996</v>
      </c>
      <c r="G49">
        <v>224</v>
      </c>
      <c r="H49" s="4">
        <v>555294</v>
      </c>
      <c r="I49" s="4"/>
      <c r="J49" s="4">
        <v>2330178</v>
      </c>
      <c r="K49" s="4">
        <v>1180600</v>
      </c>
      <c r="L49" s="4">
        <v>20262</v>
      </c>
      <c r="M49" s="4"/>
      <c r="N49" s="4"/>
      <c r="O49" s="4">
        <v>225138</v>
      </c>
      <c r="P49" s="4">
        <v>562845</v>
      </c>
      <c r="Q49" s="4">
        <v>158755</v>
      </c>
      <c r="R49" s="4">
        <v>290162</v>
      </c>
      <c r="S49" s="4">
        <v>37400</v>
      </c>
      <c r="T49" s="4"/>
      <c r="U49" s="4">
        <v>38900</v>
      </c>
      <c r="V49" s="4">
        <v>465709</v>
      </c>
      <c r="W49" s="4">
        <v>244046</v>
      </c>
      <c r="X49" s="4">
        <v>5214</v>
      </c>
      <c r="Y49" s="4">
        <f t="shared" si="0"/>
        <v>6114503</v>
      </c>
      <c r="Z49" s="4"/>
    </row>
    <row r="50" spans="1:26" x14ac:dyDescent="0.2">
      <c r="A50">
        <v>416</v>
      </c>
      <c r="B50" t="s">
        <v>283</v>
      </c>
      <c r="C50" t="s">
        <v>355</v>
      </c>
      <c r="D50">
        <v>8</v>
      </c>
      <c r="E50">
        <v>371</v>
      </c>
      <c r="F50" s="84">
        <v>0.79500000000000004</v>
      </c>
      <c r="G50">
        <v>295</v>
      </c>
      <c r="H50" s="4">
        <v>539641</v>
      </c>
      <c r="I50" s="4"/>
      <c r="J50" s="4">
        <v>2341435</v>
      </c>
      <c r="K50" s="4">
        <v>1350618</v>
      </c>
      <c r="L50" s="4">
        <v>10131</v>
      </c>
      <c r="M50" s="4"/>
      <c r="N50" s="4"/>
      <c r="O50" s="4">
        <v>225138</v>
      </c>
      <c r="P50" s="4">
        <v>519785</v>
      </c>
      <c r="Q50" s="4">
        <v>158755</v>
      </c>
      <c r="R50" s="4">
        <v>340757</v>
      </c>
      <c r="S50" s="4"/>
      <c r="T50" s="4"/>
      <c r="U50" s="4">
        <v>37100</v>
      </c>
      <c r="V50" s="4">
        <v>480474</v>
      </c>
      <c r="W50" s="4">
        <v>244046</v>
      </c>
      <c r="X50" s="4">
        <v>113</v>
      </c>
      <c r="Y50" s="4">
        <f t="shared" si="0"/>
        <v>6247993</v>
      </c>
      <c r="Z50" s="4"/>
    </row>
    <row r="51" spans="1:26" x14ac:dyDescent="0.2">
      <c r="A51">
        <v>421</v>
      </c>
      <c r="B51" t="s">
        <v>284</v>
      </c>
      <c r="C51" t="s">
        <v>355</v>
      </c>
      <c r="D51">
        <v>7</v>
      </c>
      <c r="E51">
        <v>450</v>
      </c>
      <c r="F51" s="84">
        <v>0.69799999999999995</v>
      </c>
      <c r="G51">
        <v>314</v>
      </c>
      <c r="H51" s="4">
        <v>586600</v>
      </c>
      <c r="I51" s="4"/>
      <c r="J51" s="4">
        <v>2746684</v>
      </c>
      <c r="K51" s="4">
        <v>1498241</v>
      </c>
      <c r="L51" s="4">
        <v>112569</v>
      </c>
      <c r="M51" s="4"/>
      <c r="N51" s="4"/>
      <c r="O51" s="4">
        <v>225138</v>
      </c>
      <c r="P51" s="4">
        <v>756180</v>
      </c>
      <c r="Q51" s="4">
        <v>214458</v>
      </c>
      <c r="R51" s="4">
        <v>290162</v>
      </c>
      <c r="S51" s="4"/>
      <c r="T51" s="4"/>
      <c r="U51" s="4">
        <v>45000</v>
      </c>
      <c r="V51" s="4">
        <v>984908</v>
      </c>
      <c r="W51" s="4">
        <v>367239</v>
      </c>
      <c r="X51" s="4">
        <v>117579</v>
      </c>
      <c r="Y51" s="4">
        <f t="shared" si="0"/>
        <v>7944758</v>
      </c>
      <c r="Z51" s="4"/>
    </row>
    <row r="52" spans="1:26" x14ac:dyDescent="0.2">
      <c r="A52">
        <v>257</v>
      </c>
      <c r="B52" t="s">
        <v>285</v>
      </c>
      <c r="C52" t="s">
        <v>351</v>
      </c>
      <c r="D52">
        <v>8</v>
      </c>
      <c r="E52">
        <v>336</v>
      </c>
      <c r="F52" s="84">
        <v>0.78</v>
      </c>
      <c r="G52">
        <v>262</v>
      </c>
      <c r="H52" s="4">
        <v>320500</v>
      </c>
      <c r="I52" s="4">
        <v>750285</v>
      </c>
      <c r="J52" s="4">
        <v>1575966</v>
      </c>
      <c r="K52" s="4">
        <v>450276</v>
      </c>
      <c r="L52" s="4">
        <v>40525</v>
      </c>
      <c r="M52" s="4">
        <v>506561</v>
      </c>
      <c r="N52" s="4">
        <v>112464</v>
      </c>
      <c r="O52" s="4">
        <v>225138</v>
      </c>
      <c r="P52" s="4">
        <v>225138</v>
      </c>
      <c r="Q52" s="4">
        <v>158755</v>
      </c>
      <c r="R52" s="4">
        <v>239567</v>
      </c>
      <c r="S52" s="4">
        <v>64600</v>
      </c>
      <c r="T52" s="4"/>
      <c r="U52" s="4">
        <v>33600</v>
      </c>
      <c r="V52" s="4">
        <v>286427</v>
      </c>
      <c r="W52" s="4">
        <v>55922</v>
      </c>
      <c r="X52" s="4">
        <v>418</v>
      </c>
      <c r="Y52" s="4">
        <f t="shared" si="0"/>
        <v>5046142</v>
      </c>
      <c r="Z52" s="4"/>
    </row>
    <row r="53" spans="1:26" x14ac:dyDescent="0.2">
      <c r="A53">
        <v>272</v>
      </c>
      <c r="B53" t="s">
        <v>286</v>
      </c>
      <c r="C53" t="s">
        <v>351</v>
      </c>
      <c r="D53">
        <v>3</v>
      </c>
      <c r="E53">
        <v>360</v>
      </c>
      <c r="F53" s="84">
        <v>1.7000000000000001E-2</v>
      </c>
      <c r="G53">
        <v>6</v>
      </c>
      <c r="H53" s="4">
        <v>336153</v>
      </c>
      <c r="I53" s="4">
        <v>300114</v>
      </c>
      <c r="J53" s="4">
        <v>1913673</v>
      </c>
      <c r="K53" s="4">
        <v>337707</v>
      </c>
      <c r="L53" s="4">
        <v>112569</v>
      </c>
      <c r="M53" s="4">
        <v>337707</v>
      </c>
      <c r="N53" s="4">
        <v>112464</v>
      </c>
      <c r="O53" s="4">
        <v>225138</v>
      </c>
      <c r="P53" s="4">
        <v>225138</v>
      </c>
      <c r="Q53" s="4">
        <v>158755</v>
      </c>
      <c r="R53" s="4">
        <v>239567</v>
      </c>
      <c r="S53" s="4"/>
      <c r="T53" s="4"/>
      <c r="U53" s="4">
        <v>36000</v>
      </c>
      <c r="V53" s="4">
        <v>100318</v>
      </c>
      <c r="W53" s="4">
        <v>55922</v>
      </c>
      <c r="X53" s="4">
        <v>8</v>
      </c>
      <c r="Y53" s="4">
        <f t="shared" si="0"/>
        <v>4491233</v>
      </c>
      <c r="Z53" s="4"/>
    </row>
    <row r="54" spans="1:26" x14ac:dyDescent="0.2">
      <c r="A54">
        <v>259</v>
      </c>
      <c r="B54" t="s">
        <v>287</v>
      </c>
      <c r="C54" t="s">
        <v>351</v>
      </c>
      <c r="D54">
        <v>7</v>
      </c>
      <c r="E54">
        <v>398</v>
      </c>
      <c r="F54" s="84">
        <v>0.72399999999999998</v>
      </c>
      <c r="G54">
        <v>288</v>
      </c>
      <c r="H54" s="4">
        <v>351806</v>
      </c>
      <c r="I54" s="4">
        <v>750285</v>
      </c>
      <c r="J54" s="4">
        <v>1913673</v>
      </c>
      <c r="K54" s="4">
        <v>450276</v>
      </c>
      <c r="L54" s="4">
        <v>15760</v>
      </c>
      <c r="M54" s="4">
        <v>337707</v>
      </c>
      <c r="N54" s="4">
        <v>74976</v>
      </c>
      <c r="O54" s="4">
        <v>225138</v>
      </c>
      <c r="P54" s="4">
        <v>337707</v>
      </c>
      <c r="Q54" s="4">
        <v>158755</v>
      </c>
      <c r="R54" s="4">
        <v>239567</v>
      </c>
      <c r="S54" s="4">
        <v>78200</v>
      </c>
      <c r="T54" s="4"/>
      <c r="U54" s="4">
        <v>39800</v>
      </c>
      <c r="V54" s="4">
        <v>489661</v>
      </c>
      <c r="W54" s="4">
        <v>111844</v>
      </c>
      <c r="X54" s="4">
        <v>112165</v>
      </c>
      <c r="Y54" s="4">
        <f t="shared" si="0"/>
        <v>5687320</v>
      </c>
      <c r="Z54" s="4"/>
    </row>
    <row r="55" spans="1:26" x14ac:dyDescent="0.2">
      <c r="A55">
        <v>344</v>
      </c>
      <c r="B55" t="s">
        <v>288</v>
      </c>
      <c r="C55" t="s">
        <v>351</v>
      </c>
      <c r="D55">
        <v>8</v>
      </c>
      <c r="E55">
        <v>270</v>
      </c>
      <c r="F55" s="84">
        <v>0.79600000000000004</v>
      </c>
      <c r="G55">
        <v>215</v>
      </c>
      <c r="H55" s="4">
        <v>195277</v>
      </c>
      <c r="I55" s="4">
        <v>750285</v>
      </c>
      <c r="J55" s="4">
        <v>1350828</v>
      </c>
      <c r="K55" s="4">
        <v>900342</v>
      </c>
      <c r="L55" s="4">
        <v>5628</v>
      </c>
      <c r="M55" s="4">
        <v>337707</v>
      </c>
      <c r="N55" s="4">
        <v>74976</v>
      </c>
      <c r="O55" s="4">
        <v>168854</v>
      </c>
      <c r="P55" s="4">
        <v>225138</v>
      </c>
      <c r="Q55" s="4">
        <v>113316</v>
      </c>
      <c r="R55" s="4">
        <v>188972</v>
      </c>
      <c r="S55" s="4">
        <v>64600</v>
      </c>
      <c r="T55" s="4"/>
      <c r="U55" s="4">
        <v>27000</v>
      </c>
      <c r="V55" s="4">
        <v>600172</v>
      </c>
      <c r="W55" s="4">
        <v>55922</v>
      </c>
      <c r="X55" s="4">
        <v>112064</v>
      </c>
      <c r="Y55" s="4">
        <f t="shared" si="0"/>
        <v>5171081</v>
      </c>
      <c r="Z55" s="4"/>
    </row>
    <row r="56" spans="1:26" x14ac:dyDescent="0.2">
      <c r="A56">
        <v>417</v>
      </c>
      <c r="B56" t="s">
        <v>289</v>
      </c>
      <c r="C56" t="s">
        <v>355</v>
      </c>
      <c r="D56">
        <v>8</v>
      </c>
      <c r="E56">
        <v>246</v>
      </c>
      <c r="F56" s="84">
        <v>0.85</v>
      </c>
      <c r="G56">
        <v>209</v>
      </c>
      <c r="H56" s="4">
        <v>477029</v>
      </c>
      <c r="I56" s="4"/>
      <c r="J56" s="4">
        <v>1598480</v>
      </c>
      <c r="K56" s="4">
        <v>1330657</v>
      </c>
      <c r="L56" s="4">
        <v>10131</v>
      </c>
      <c r="M56" s="4"/>
      <c r="N56" s="4"/>
      <c r="O56" s="4">
        <v>168854</v>
      </c>
      <c r="P56" s="4">
        <v>519785</v>
      </c>
      <c r="Q56" s="4">
        <v>113316</v>
      </c>
      <c r="R56" s="4">
        <v>290162</v>
      </c>
      <c r="S56" s="4"/>
      <c r="T56" s="4"/>
      <c r="U56" s="4">
        <v>24600</v>
      </c>
      <c r="V56" s="4">
        <v>573995</v>
      </c>
      <c r="W56" s="4">
        <v>244046</v>
      </c>
      <c r="X56" s="4">
        <v>117678</v>
      </c>
      <c r="Y56" s="4">
        <f t="shared" si="0"/>
        <v>5468733</v>
      </c>
      <c r="Z56" s="4"/>
    </row>
    <row r="57" spans="1:26" x14ac:dyDescent="0.2">
      <c r="A57">
        <v>261</v>
      </c>
      <c r="B57" t="s">
        <v>290</v>
      </c>
      <c r="C57" t="s">
        <v>351</v>
      </c>
      <c r="D57">
        <v>4</v>
      </c>
      <c r="E57">
        <v>942</v>
      </c>
      <c r="F57" s="84">
        <v>0.04</v>
      </c>
      <c r="G57">
        <v>38</v>
      </c>
      <c r="H57" s="4">
        <v>586600</v>
      </c>
      <c r="I57" s="4">
        <v>300114</v>
      </c>
      <c r="J57" s="4">
        <v>4390191</v>
      </c>
      <c r="K57" s="4">
        <v>1313130</v>
      </c>
      <c r="L57" s="4">
        <v>337707</v>
      </c>
      <c r="M57" s="4">
        <v>844268</v>
      </c>
      <c r="N57" s="4">
        <v>224928</v>
      </c>
      <c r="O57" s="4">
        <v>225138</v>
      </c>
      <c r="P57" s="4">
        <v>450276</v>
      </c>
      <c r="Q57" s="4">
        <v>285353</v>
      </c>
      <c r="R57" s="4">
        <v>340757</v>
      </c>
      <c r="S57" s="4"/>
      <c r="T57" s="4"/>
      <c r="U57" s="4">
        <v>98200</v>
      </c>
      <c r="V57" s="4">
        <v>842521</v>
      </c>
      <c r="W57" s="4">
        <v>111844</v>
      </c>
      <c r="X57" s="4">
        <v>77740</v>
      </c>
      <c r="Y57" s="4">
        <f t="shared" si="0"/>
        <v>10428767</v>
      </c>
      <c r="Z57" s="4"/>
    </row>
    <row r="58" spans="1:26" x14ac:dyDescent="0.2">
      <c r="A58">
        <v>262</v>
      </c>
      <c r="B58" t="s">
        <v>291</v>
      </c>
      <c r="C58" t="s">
        <v>351</v>
      </c>
      <c r="D58">
        <v>5</v>
      </c>
      <c r="E58">
        <v>358</v>
      </c>
      <c r="F58" s="84">
        <v>0.503</v>
      </c>
      <c r="G58">
        <v>180</v>
      </c>
      <c r="H58" s="4">
        <v>336153</v>
      </c>
      <c r="I58" s="4">
        <v>750285</v>
      </c>
      <c r="J58" s="4">
        <v>1688535</v>
      </c>
      <c r="K58" s="4">
        <v>900342</v>
      </c>
      <c r="L58" s="4">
        <v>112569</v>
      </c>
      <c r="M58" s="4">
        <v>337707</v>
      </c>
      <c r="N58" s="4">
        <v>112464</v>
      </c>
      <c r="O58" s="4">
        <v>225138</v>
      </c>
      <c r="P58" s="4">
        <v>337707</v>
      </c>
      <c r="Q58" s="4">
        <v>158755</v>
      </c>
      <c r="R58" s="4">
        <v>290162</v>
      </c>
      <c r="S58" s="4">
        <v>81600</v>
      </c>
      <c r="T58" s="4"/>
      <c r="U58" s="4">
        <v>35800</v>
      </c>
      <c r="V58" s="4">
        <v>285149</v>
      </c>
      <c r="W58" s="4">
        <v>55922</v>
      </c>
      <c r="X58" s="4">
        <v>9</v>
      </c>
      <c r="Y58" s="4">
        <f t="shared" si="0"/>
        <v>5708297</v>
      </c>
      <c r="Z58" s="4"/>
    </row>
    <row r="59" spans="1:26" x14ac:dyDescent="0.2">
      <c r="A59">
        <v>370</v>
      </c>
      <c r="B59" t="s">
        <v>292</v>
      </c>
      <c r="C59" t="s">
        <v>351</v>
      </c>
      <c r="D59">
        <v>5</v>
      </c>
      <c r="E59">
        <v>317</v>
      </c>
      <c r="F59" s="84">
        <v>0.53300000000000003</v>
      </c>
      <c r="G59">
        <v>169</v>
      </c>
      <c r="H59" s="4">
        <v>320500</v>
      </c>
      <c r="I59" s="4">
        <v>900342</v>
      </c>
      <c r="J59" s="4">
        <v>1238259</v>
      </c>
      <c r="K59" s="4">
        <v>1423055</v>
      </c>
      <c r="L59" s="4">
        <v>225138</v>
      </c>
      <c r="M59" s="4">
        <v>337707</v>
      </c>
      <c r="N59" s="4">
        <v>74976</v>
      </c>
      <c r="O59" s="4">
        <v>225138</v>
      </c>
      <c r="P59" s="4">
        <v>562845</v>
      </c>
      <c r="Q59" s="4">
        <v>158755</v>
      </c>
      <c r="R59" s="4">
        <v>239567</v>
      </c>
      <c r="S59" s="4">
        <v>64600</v>
      </c>
      <c r="T59" s="4"/>
      <c r="U59" s="4">
        <v>31700</v>
      </c>
      <c r="V59" s="4">
        <v>272486</v>
      </c>
      <c r="W59" s="4">
        <v>55922</v>
      </c>
      <c r="X59" s="4">
        <v>11</v>
      </c>
      <c r="Y59" s="4">
        <f t="shared" si="0"/>
        <v>6131001</v>
      </c>
      <c r="Z59" s="4"/>
    </row>
    <row r="60" spans="1:26" x14ac:dyDescent="0.2">
      <c r="A60">
        <v>264</v>
      </c>
      <c r="B60" t="s">
        <v>293</v>
      </c>
      <c r="C60" t="s">
        <v>354</v>
      </c>
      <c r="D60">
        <v>4</v>
      </c>
      <c r="E60">
        <v>252</v>
      </c>
      <c r="F60" s="84">
        <v>0.47599999999999998</v>
      </c>
      <c r="G60">
        <v>120</v>
      </c>
      <c r="H60" s="4">
        <v>195277</v>
      </c>
      <c r="I60" s="4">
        <v>600228</v>
      </c>
      <c r="J60" s="4">
        <v>1350828</v>
      </c>
      <c r="K60" s="4">
        <v>860420</v>
      </c>
      <c r="L60" s="4">
        <v>900552</v>
      </c>
      <c r="M60" s="4">
        <v>337707</v>
      </c>
      <c r="N60" s="4">
        <v>74976</v>
      </c>
      <c r="O60" s="4">
        <v>168854</v>
      </c>
      <c r="P60" s="4">
        <v>450276</v>
      </c>
      <c r="Q60" s="4">
        <v>113316</v>
      </c>
      <c r="R60" s="4">
        <v>188972</v>
      </c>
      <c r="S60" s="4">
        <v>78200</v>
      </c>
      <c r="T60" s="4"/>
      <c r="U60" s="4">
        <v>25200</v>
      </c>
      <c r="V60" s="4">
        <v>1431006</v>
      </c>
      <c r="W60" s="4">
        <v>111844</v>
      </c>
      <c r="X60" s="4">
        <v>8</v>
      </c>
      <c r="Y60" s="4">
        <f t="shared" si="0"/>
        <v>6887664</v>
      </c>
      <c r="Z60" s="4"/>
    </row>
    <row r="61" spans="1:26" x14ac:dyDescent="0.2">
      <c r="A61">
        <v>266</v>
      </c>
      <c r="B61" t="s">
        <v>294</v>
      </c>
      <c r="C61" t="s">
        <v>354</v>
      </c>
      <c r="D61">
        <v>8</v>
      </c>
      <c r="E61">
        <v>487</v>
      </c>
      <c r="F61" s="84">
        <v>0.52400000000000002</v>
      </c>
      <c r="G61">
        <v>255</v>
      </c>
      <c r="H61" s="4">
        <v>398765</v>
      </c>
      <c r="I61" s="4">
        <v>900342</v>
      </c>
      <c r="J61" s="4">
        <v>2431490</v>
      </c>
      <c r="K61" s="4">
        <v>975528</v>
      </c>
      <c r="L61" s="4">
        <v>112569</v>
      </c>
      <c r="M61" s="4">
        <v>337707</v>
      </c>
      <c r="N61" s="4">
        <v>112464</v>
      </c>
      <c r="O61" s="4">
        <v>225138</v>
      </c>
      <c r="P61" s="4">
        <v>450276</v>
      </c>
      <c r="Q61" s="4">
        <v>219522</v>
      </c>
      <c r="R61" s="4">
        <v>239567</v>
      </c>
      <c r="S61" s="4">
        <v>119000</v>
      </c>
      <c r="T61" s="4"/>
      <c r="U61" s="4">
        <v>48700</v>
      </c>
      <c r="V61" s="4">
        <v>539707</v>
      </c>
      <c r="W61" s="4">
        <v>167765</v>
      </c>
      <c r="X61" s="4">
        <v>5012</v>
      </c>
      <c r="Y61" s="4">
        <f t="shared" si="0"/>
        <v>7283552</v>
      </c>
      <c r="Z61" s="4"/>
    </row>
    <row r="62" spans="1:26" x14ac:dyDescent="0.2">
      <c r="A62">
        <v>271</v>
      </c>
      <c r="B62" t="s">
        <v>295</v>
      </c>
      <c r="C62" t="s">
        <v>351</v>
      </c>
      <c r="D62">
        <v>6</v>
      </c>
      <c r="E62">
        <v>449</v>
      </c>
      <c r="F62" s="84">
        <v>0.23799999999999999</v>
      </c>
      <c r="G62">
        <v>107</v>
      </c>
      <c r="H62" s="4">
        <v>367459</v>
      </c>
      <c r="I62" s="4">
        <v>900342</v>
      </c>
      <c r="J62" s="4">
        <v>2026242</v>
      </c>
      <c r="K62" s="4">
        <v>1012911</v>
      </c>
      <c r="L62" s="4">
        <v>112569</v>
      </c>
      <c r="M62" s="4">
        <v>506561</v>
      </c>
      <c r="N62" s="4">
        <v>112464</v>
      </c>
      <c r="O62" s="4">
        <v>225138</v>
      </c>
      <c r="P62" s="4">
        <v>225138</v>
      </c>
      <c r="Q62" s="4">
        <v>214458</v>
      </c>
      <c r="R62" s="4">
        <v>239567</v>
      </c>
      <c r="S62" s="4"/>
      <c r="T62" s="4"/>
      <c r="U62" s="4">
        <v>44900</v>
      </c>
      <c r="V62" s="4">
        <v>135766</v>
      </c>
      <c r="W62" s="4">
        <v>55922</v>
      </c>
      <c r="X62" s="4">
        <v>10</v>
      </c>
      <c r="Y62" s="4">
        <f t="shared" si="0"/>
        <v>6179447</v>
      </c>
      <c r="Z62" s="4"/>
    </row>
    <row r="63" spans="1:26" x14ac:dyDescent="0.2">
      <c r="A63">
        <v>884</v>
      </c>
      <c r="B63" t="s">
        <v>296</v>
      </c>
      <c r="C63" t="s">
        <v>352</v>
      </c>
      <c r="D63">
        <v>5</v>
      </c>
      <c r="E63">
        <v>204</v>
      </c>
      <c r="F63" s="84">
        <v>0</v>
      </c>
      <c r="G63">
        <v>0</v>
      </c>
      <c r="H63" s="4">
        <v>304847</v>
      </c>
      <c r="I63" s="4"/>
      <c r="J63" s="4">
        <v>956837</v>
      </c>
      <c r="K63" s="4">
        <v>1255681</v>
      </c>
      <c r="L63" s="4">
        <v>20262</v>
      </c>
      <c r="M63" s="4"/>
      <c r="N63" s="4"/>
      <c r="O63" s="4">
        <v>285941</v>
      </c>
      <c r="P63" s="4">
        <v>421895</v>
      </c>
      <c r="Q63" s="4">
        <v>170170</v>
      </c>
      <c r="R63" s="4">
        <v>188972</v>
      </c>
      <c r="S63" s="4"/>
      <c r="T63" s="4">
        <v>70000</v>
      </c>
      <c r="U63" s="4">
        <v>170400</v>
      </c>
      <c r="V63" s="4">
        <v>714900</v>
      </c>
      <c r="W63" s="4">
        <v>244046</v>
      </c>
      <c r="X63" s="4">
        <v>112779</v>
      </c>
      <c r="Y63" s="4">
        <f t="shared" si="0"/>
        <v>4916730</v>
      </c>
      <c r="Z63" s="4"/>
    </row>
    <row r="64" spans="1:26" x14ac:dyDescent="0.2">
      <c r="A64">
        <v>420</v>
      </c>
      <c r="B64" t="s">
        <v>297</v>
      </c>
      <c r="C64" t="s">
        <v>355</v>
      </c>
      <c r="D64">
        <v>4</v>
      </c>
      <c r="E64">
        <v>641</v>
      </c>
      <c r="F64" s="84">
        <v>0.40600000000000003</v>
      </c>
      <c r="G64">
        <v>260</v>
      </c>
      <c r="H64" s="4">
        <v>523988</v>
      </c>
      <c r="I64" s="4"/>
      <c r="J64" s="4">
        <v>3624722</v>
      </c>
      <c r="K64" s="4">
        <v>1593388</v>
      </c>
      <c r="L64" s="4">
        <v>1801104</v>
      </c>
      <c r="M64" s="4"/>
      <c r="N64" s="4"/>
      <c r="O64" s="4">
        <v>342225</v>
      </c>
      <c r="P64" s="4">
        <v>630386</v>
      </c>
      <c r="Q64" s="4">
        <v>239777</v>
      </c>
      <c r="R64" s="4">
        <v>340757</v>
      </c>
      <c r="S64" s="4"/>
      <c r="T64" s="4"/>
      <c r="U64" s="4">
        <v>64100</v>
      </c>
      <c r="V64" s="4">
        <v>896625</v>
      </c>
      <c r="W64" s="4">
        <v>355889</v>
      </c>
      <c r="X64" s="4">
        <v>21</v>
      </c>
      <c r="Y64" s="4">
        <f t="shared" si="0"/>
        <v>10412982</v>
      </c>
      <c r="Z64" s="4"/>
    </row>
    <row r="65" spans="1:26" x14ac:dyDescent="0.2">
      <c r="A65">
        <v>308</v>
      </c>
      <c r="B65" t="s">
        <v>298</v>
      </c>
      <c r="C65" t="s">
        <v>351</v>
      </c>
      <c r="D65">
        <v>8</v>
      </c>
      <c r="E65">
        <v>233</v>
      </c>
      <c r="F65" s="84">
        <v>0.81100000000000005</v>
      </c>
      <c r="G65">
        <v>189</v>
      </c>
      <c r="H65" s="4">
        <v>195277</v>
      </c>
      <c r="I65" s="4">
        <v>600228</v>
      </c>
      <c r="J65" s="4">
        <v>1125690</v>
      </c>
      <c r="K65" s="4">
        <v>747851</v>
      </c>
      <c r="L65" s="4">
        <v>5628</v>
      </c>
      <c r="M65" s="4">
        <v>337707</v>
      </c>
      <c r="N65" s="4">
        <v>74976</v>
      </c>
      <c r="O65" s="4">
        <v>168854</v>
      </c>
      <c r="P65" s="4">
        <v>450276</v>
      </c>
      <c r="Q65" s="4">
        <v>113316</v>
      </c>
      <c r="R65" s="4">
        <v>188972</v>
      </c>
      <c r="S65" s="4">
        <v>78200</v>
      </c>
      <c r="T65" s="4"/>
      <c r="U65" s="4">
        <v>23300</v>
      </c>
      <c r="V65" s="4">
        <v>224702</v>
      </c>
      <c r="W65" s="4">
        <v>55922</v>
      </c>
      <c r="X65" s="4">
        <v>-505</v>
      </c>
      <c r="Y65" s="4">
        <f t="shared" si="0"/>
        <v>4390394</v>
      </c>
      <c r="Z65" s="4"/>
    </row>
    <row r="66" spans="1:26" x14ac:dyDescent="0.2">
      <c r="A66">
        <v>273</v>
      </c>
      <c r="B66" t="s">
        <v>299</v>
      </c>
      <c r="C66" t="s">
        <v>351</v>
      </c>
      <c r="D66">
        <v>3</v>
      </c>
      <c r="E66">
        <v>402</v>
      </c>
      <c r="F66" s="84">
        <v>3.6999999999999998E-2</v>
      </c>
      <c r="G66">
        <v>15</v>
      </c>
      <c r="H66" s="4">
        <v>351806</v>
      </c>
      <c r="I66" s="4">
        <v>300114</v>
      </c>
      <c r="J66" s="4">
        <v>2026242</v>
      </c>
      <c r="K66" s="4">
        <v>337707</v>
      </c>
      <c r="L66" s="4">
        <v>225138</v>
      </c>
      <c r="M66" s="4">
        <v>506561</v>
      </c>
      <c r="N66" s="4">
        <v>112464</v>
      </c>
      <c r="O66" s="4">
        <v>225138</v>
      </c>
      <c r="P66" s="4">
        <v>225138</v>
      </c>
      <c r="Q66" s="4">
        <v>209394</v>
      </c>
      <c r="R66" s="4">
        <v>239567</v>
      </c>
      <c r="S66" s="4"/>
      <c r="T66" s="4"/>
      <c r="U66" s="4">
        <v>40200</v>
      </c>
      <c r="V66" s="4">
        <v>108068</v>
      </c>
      <c r="W66" s="4">
        <v>55922</v>
      </c>
      <c r="X66" s="4">
        <v>7</v>
      </c>
      <c r="Y66" s="4">
        <f t="shared" si="0"/>
        <v>4963466</v>
      </c>
      <c r="Z66" s="4"/>
    </row>
    <row r="67" spans="1:26" x14ac:dyDescent="0.2">
      <c r="A67">
        <v>284</v>
      </c>
      <c r="B67" t="s">
        <v>300</v>
      </c>
      <c r="C67" t="s">
        <v>351</v>
      </c>
      <c r="D67">
        <v>1</v>
      </c>
      <c r="E67">
        <v>457</v>
      </c>
      <c r="F67" s="84">
        <v>0.29499999999999998</v>
      </c>
      <c r="G67">
        <v>135</v>
      </c>
      <c r="H67" s="4">
        <v>367459</v>
      </c>
      <c r="I67" s="4">
        <v>900342</v>
      </c>
      <c r="J67" s="4">
        <v>2026242</v>
      </c>
      <c r="K67" s="4">
        <v>972989</v>
      </c>
      <c r="L67" s="4">
        <v>1238259</v>
      </c>
      <c r="M67" s="4">
        <v>688526</v>
      </c>
      <c r="N67" s="4">
        <v>112464</v>
      </c>
      <c r="O67" s="4">
        <v>225138</v>
      </c>
      <c r="P67" s="4">
        <v>562845</v>
      </c>
      <c r="Q67" s="4">
        <v>214458</v>
      </c>
      <c r="R67" s="4">
        <v>340757</v>
      </c>
      <c r="S67" s="4">
        <v>149600</v>
      </c>
      <c r="T67" s="4"/>
      <c r="U67" s="4">
        <v>116283</v>
      </c>
      <c r="V67" s="4">
        <v>376157</v>
      </c>
      <c r="W67" s="4">
        <v>111844</v>
      </c>
      <c r="X67" s="4">
        <v>12</v>
      </c>
      <c r="Y67" s="4">
        <f t="shared" ref="Y67:Y119" si="1">SUM(H67:X67)</f>
        <v>8403375</v>
      </c>
      <c r="Z67" s="4"/>
    </row>
    <row r="68" spans="1:26" x14ac:dyDescent="0.2">
      <c r="A68">
        <v>274</v>
      </c>
      <c r="B68" t="s">
        <v>301</v>
      </c>
      <c r="C68" t="s">
        <v>351</v>
      </c>
      <c r="D68">
        <v>6</v>
      </c>
      <c r="E68">
        <v>509</v>
      </c>
      <c r="F68" s="84">
        <v>0.13400000000000001</v>
      </c>
      <c r="G68">
        <v>68</v>
      </c>
      <c r="H68" s="4">
        <v>398765</v>
      </c>
      <c r="I68" s="4">
        <v>750285</v>
      </c>
      <c r="J68" s="4">
        <v>2251380</v>
      </c>
      <c r="K68" s="4">
        <v>450276</v>
      </c>
      <c r="L68" s="4">
        <v>112569</v>
      </c>
      <c r="M68" s="4">
        <v>506561</v>
      </c>
      <c r="N68" s="4">
        <v>149952</v>
      </c>
      <c r="O68" s="4">
        <v>225138</v>
      </c>
      <c r="P68" s="4">
        <v>225138</v>
      </c>
      <c r="Q68" s="4">
        <v>224586</v>
      </c>
      <c r="R68" s="4">
        <v>290162</v>
      </c>
      <c r="S68" s="4"/>
      <c r="T68" s="4"/>
      <c r="U68" s="4">
        <v>50900</v>
      </c>
      <c r="V68" s="4">
        <v>132812</v>
      </c>
      <c r="W68" s="4">
        <v>111844</v>
      </c>
      <c r="X68" s="4">
        <v>8</v>
      </c>
      <c r="Y68" s="4">
        <f t="shared" si="1"/>
        <v>5880376</v>
      </c>
      <c r="Z68" s="4"/>
    </row>
    <row r="69" spans="1:26" x14ac:dyDescent="0.2">
      <c r="A69">
        <v>435</v>
      </c>
      <c r="B69" t="s">
        <v>302</v>
      </c>
      <c r="C69" t="s">
        <v>355</v>
      </c>
      <c r="D69">
        <v>5</v>
      </c>
      <c r="E69">
        <v>300</v>
      </c>
      <c r="F69" s="84">
        <v>0.60699999999999998</v>
      </c>
      <c r="G69">
        <v>182</v>
      </c>
      <c r="H69" s="4">
        <v>410697</v>
      </c>
      <c r="I69" s="4"/>
      <c r="J69" s="4">
        <v>1744820</v>
      </c>
      <c r="K69" s="4">
        <v>1068031</v>
      </c>
      <c r="L69" s="4">
        <v>112569</v>
      </c>
      <c r="M69" s="4"/>
      <c r="N69" s="4"/>
      <c r="O69" s="4">
        <v>225138</v>
      </c>
      <c r="P69" s="4">
        <v>450276</v>
      </c>
      <c r="Q69" s="4">
        <v>158755</v>
      </c>
      <c r="R69" s="4">
        <v>290162</v>
      </c>
      <c r="S69" s="4"/>
      <c r="T69" s="4"/>
      <c r="U69" s="4">
        <v>30000</v>
      </c>
      <c r="V69" s="4">
        <v>439944</v>
      </c>
      <c r="W69" s="4">
        <v>188124</v>
      </c>
      <c r="X69" s="4">
        <v>8</v>
      </c>
      <c r="Y69" s="4">
        <f t="shared" si="1"/>
        <v>5118524</v>
      </c>
      <c r="Z69" s="4"/>
    </row>
    <row r="70" spans="1:26" x14ac:dyDescent="0.2">
      <c r="A70">
        <v>458</v>
      </c>
      <c r="B70" t="s">
        <v>303</v>
      </c>
      <c r="C70" t="s">
        <v>352</v>
      </c>
      <c r="D70">
        <v>5</v>
      </c>
      <c r="E70">
        <v>696</v>
      </c>
      <c r="F70" s="84">
        <v>0.38500000000000001</v>
      </c>
      <c r="G70">
        <v>268</v>
      </c>
      <c r="H70" s="4">
        <v>457656</v>
      </c>
      <c r="I70" s="4"/>
      <c r="J70" s="4">
        <v>3500896</v>
      </c>
      <c r="K70" s="4">
        <v>225138</v>
      </c>
      <c r="L70" s="4">
        <v>112569</v>
      </c>
      <c r="M70" s="4"/>
      <c r="N70" s="4"/>
      <c r="O70" s="4">
        <v>900645</v>
      </c>
      <c r="P70" s="4">
        <v>788960</v>
      </c>
      <c r="Q70" s="4">
        <v>301695</v>
      </c>
      <c r="R70" s="4">
        <v>441947</v>
      </c>
      <c r="S70" s="4"/>
      <c r="T70" s="4"/>
      <c r="U70" s="4">
        <v>112729</v>
      </c>
      <c r="V70" s="4">
        <v>2215630</v>
      </c>
      <c r="W70" s="4">
        <v>355889</v>
      </c>
      <c r="X70" s="4">
        <v>112579</v>
      </c>
      <c r="Y70" s="4">
        <f t="shared" si="1"/>
        <v>9526333</v>
      </c>
      <c r="Z70" s="4"/>
    </row>
    <row r="71" spans="1:26" x14ac:dyDescent="0.2">
      <c r="A71" t="s">
        <v>348</v>
      </c>
      <c r="B71" t="s">
        <v>87</v>
      </c>
      <c r="C71" t="s">
        <v>351</v>
      </c>
      <c r="D71">
        <v>4</v>
      </c>
      <c r="E71">
        <v>73</v>
      </c>
      <c r="F71" s="84">
        <v>0.50700000000000001</v>
      </c>
      <c r="G71">
        <v>37</v>
      </c>
      <c r="H71" s="4">
        <v>195277</v>
      </c>
      <c r="I71" s="4">
        <v>600228</v>
      </c>
      <c r="J71" s="4"/>
      <c r="K71" s="4">
        <v>562740</v>
      </c>
      <c r="L71" s="4">
        <v>40525</v>
      </c>
      <c r="M71" s="4">
        <v>337707</v>
      </c>
      <c r="N71" s="4"/>
      <c r="O71" s="4">
        <v>168854</v>
      </c>
      <c r="P71" s="4"/>
      <c r="Q71" s="4">
        <v>113316</v>
      </c>
      <c r="R71" s="4">
        <v>188972</v>
      </c>
      <c r="S71" s="4"/>
      <c r="T71" s="4"/>
      <c r="U71" s="4">
        <v>48100</v>
      </c>
      <c r="V71" s="4">
        <v>54543</v>
      </c>
      <c r="W71" s="4">
        <v>55922</v>
      </c>
      <c r="X71" s="4">
        <v>-223879</v>
      </c>
      <c r="Y71" s="4">
        <f t="shared" si="1"/>
        <v>2142305</v>
      </c>
      <c r="Z71" s="4"/>
    </row>
    <row r="72" spans="1:26" x14ac:dyDescent="0.2">
      <c r="A72">
        <v>280</v>
      </c>
      <c r="B72" t="s">
        <v>304</v>
      </c>
      <c r="C72" t="s">
        <v>351</v>
      </c>
      <c r="D72">
        <v>6</v>
      </c>
      <c r="E72">
        <v>418</v>
      </c>
      <c r="F72" s="84">
        <v>0.63900000000000001</v>
      </c>
      <c r="G72">
        <v>267</v>
      </c>
      <c r="H72" s="4">
        <v>351806</v>
      </c>
      <c r="I72" s="4">
        <v>1200456</v>
      </c>
      <c r="J72" s="4">
        <v>1688535</v>
      </c>
      <c r="K72" s="4">
        <v>1087992</v>
      </c>
      <c r="L72" s="4">
        <v>112569</v>
      </c>
      <c r="M72" s="4">
        <v>844268</v>
      </c>
      <c r="N72" s="4">
        <v>112464</v>
      </c>
      <c r="O72" s="4">
        <v>225138</v>
      </c>
      <c r="P72" s="4">
        <v>337707</v>
      </c>
      <c r="Q72" s="4">
        <v>209394</v>
      </c>
      <c r="R72" s="4">
        <v>239567</v>
      </c>
      <c r="S72" s="4">
        <v>91800</v>
      </c>
      <c r="T72" s="4"/>
      <c r="U72" s="4">
        <v>41800</v>
      </c>
      <c r="V72" s="4">
        <v>344535</v>
      </c>
      <c r="W72" s="4">
        <v>111844</v>
      </c>
      <c r="X72" s="4">
        <v>8</v>
      </c>
      <c r="Y72" s="4">
        <f t="shared" si="1"/>
        <v>6999883</v>
      </c>
      <c r="Z72" s="4"/>
    </row>
    <row r="73" spans="1:26" x14ac:dyDescent="0.2">
      <c r="A73">
        <v>285</v>
      </c>
      <c r="B73" t="s">
        <v>305</v>
      </c>
      <c r="C73" t="s">
        <v>351</v>
      </c>
      <c r="D73">
        <v>8</v>
      </c>
      <c r="E73">
        <v>238</v>
      </c>
      <c r="F73" s="84">
        <v>0.90800000000000003</v>
      </c>
      <c r="G73">
        <v>216</v>
      </c>
      <c r="H73" s="4">
        <v>195277</v>
      </c>
      <c r="I73" s="4">
        <v>750285</v>
      </c>
      <c r="J73" s="4">
        <v>1013121</v>
      </c>
      <c r="K73" s="4">
        <v>600333</v>
      </c>
      <c r="L73" s="4">
        <v>5628</v>
      </c>
      <c r="M73" s="4">
        <v>337707</v>
      </c>
      <c r="N73" s="4">
        <v>74976</v>
      </c>
      <c r="O73" s="4">
        <v>281423</v>
      </c>
      <c r="P73" s="4">
        <v>225138</v>
      </c>
      <c r="Q73" s="4">
        <v>113316</v>
      </c>
      <c r="R73" s="4">
        <v>188972</v>
      </c>
      <c r="S73" s="4">
        <v>78200</v>
      </c>
      <c r="T73" s="4"/>
      <c r="U73" s="4">
        <v>23800</v>
      </c>
      <c r="V73" s="4">
        <v>896920</v>
      </c>
      <c r="W73" s="4">
        <v>111844</v>
      </c>
      <c r="X73" s="4">
        <v>112062</v>
      </c>
      <c r="Y73" s="4">
        <f t="shared" si="1"/>
        <v>5009002</v>
      </c>
      <c r="Z73" s="4"/>
    </row>
    <row r="74" spans="1:26" x14ac:dyDescent="0.2">
      <c r="A74">
        <v>287</v>
      </c>
      <c r="B74" t="s">
        <v>306</v>
      </c>
      <c r="C74" t="s">
        <v>351</v>
      </c>
      <c r="D74">
        <v>3</v>
      </c>
      <c r="E74">
        <v>614</v>
      </c>
      <c r="F74" s="84">
        <v>5.5E-2</v>
      </c>
      <c r="G74">
        <v>34</v>
      </c>
      <c r="H74" s="4">
        <v>430071</v>
      </c>
      <c r="I74" s="4">
        <v>450171</v>
      </c>
      <c r="J74" s="4">
        <v>2814225</v>
      </c>
      <c r="K74" s="4">
        <v>1050504</v>
      </c>
      <c r="L74" s="4">
        <v>450276</v>
      </c>
      <c r="M74" s="4">
        <v>619130</v>
      </c>
      <c r="N74" s="4">
        <v>149952</v>
      </c>
      <c r="O74" s="4">
        <v>225138</v>
      </c>
      <c r="P74" s="4">
        <v>225138</v>
      </c>
      <c r="Q74" s="4">
        <v>234714</v>
      </c>
      <c r="R74" s="4">
        <v>340757</v>
      </c>
      <c r="S74" s="4"/>
      <c r="T74" s="4"/>
      <c r="U74" s="4">
        <v>61400</v>
      </c>
      <c r="V74" s="4">
        <v>166054</v>
      </c>
      <c r="W74" s="4">
        <v>111844</v>
      </c>
      <c r="X74" s="4">
        <v>10</v>
      </c>
      <c r="Y74" s="4">
        <f t="shared" si="1"/>
        <v>7329384</v>
      </c>
      <c r="Z74" s="4"/>
    </row>
    <row r="75" spans="1:26" x14ac:dyDescent="0.2">
      <c r="A75">
        <v>288</v>
      </c>
      <c r="B75" t="s">
        <v>307</v>
      </c>
      <c r="C75" t="s">
        <v>351</v>
      </c>
      <c r="D75">
        <v>7</v>
      </c>
      <c r="E75">
        <v>326</v>
      </c>
      <c r="F75" s="84">
        <v>0.755</v>
      </c>
      <c r="G75">
        <v>246</v>
      </c>
      <c r="H75" s="4">
        <v>320500</v>
      </c>
      <c r="I75" s="4">
        <v>1575756</v>
      </c>
      <c r="J75" s="4">
        <v>1350828</v>
      </c>
      <c r="K75" s="4">
        <v>600333</v>
      </c>
      <c r="L75" s="4">
        <v>225138</v>
      </c>
      <c r="M75" s="4">
        <v>450276</v>
      </c>
      <c r="N75" s="4">
        <v>74976</v>
      </c>
      <c r="O75" s="4">
        <v>225138</v>
      </c>
      <c r="P75" s="4">
        <v>225138</v>
      </c>
      <c r="Q75" s="4">
        <v>158755</v>
      </c>
      <c r="R75" s="4">
        <v>239567</v>
      </c>
      <c r="S75" s="4"/>
      <c r="T75" s="4"/>
      <c r="U75" s="4">
        <v>32600</v>
      </c>
      <c r="V75" s="4">
        <v>359984</v>
      </c>
      <c r="W75" s="4">
        <v>55922</v>
      </c>
      <c r="X75" s="4">
        <v>-752219</v>
      </c>
      <c r="Y75" s="4">
        <f t="shared" si="1"/>
        <v>5142692</v>
      </c>
      <c r="Z75" s="4"/>
    </row>
    <row r="76" spans="1:26" x14ac:dyDescent="0.2">
      <c r="A76">
        <v>290</v>
      </c>
      <c r="B76" t="s">
        <v>309</v>
      </c>
      <c r="C76" t="s">
        <v>351</v>
      </c>
      <c r="D76">
        <v>5</v>
      </c>
      <c r="E76">
        <v>224</v>
      </c>
      <c r="F76" s="84">
        <v>0.65200000000000002</v>
      </c>
      <c r="G76">
        <v>146</v>
      </c>
      <c r="H76" s="4">
        <v>195277</v>
      </c>
      <c r="I76" s="4">
        <v>450171</v>
      </c>
      <c r="J76" s="4">
        <v>1125690</v>
      </c>
      <c r="K76" s="4">
        <v>975423</v>
      </c>
      <c r="L76" s="4">
        <v>225138</v>
      </c>
      <c r="M76" s="4">
        <v>337707</v>
      </c>
      <c r="N76" s="4">
        <v>74976</v>
      </c>
      <c r="O76" s="4">
        <v>168854</v>
      </c>
      <c r="P76" s="4">
        <v>225138</v>
      </c>
      <c r="Q76" s="4">
        <v>113316</v>
      </c>
      <c r="R76" s="4">
        <v>188972</v>
      </c>
      <c r="S76" s="4">
        <v>64600</v>
      </c>
      <c r="T76" s="4"/>
      <c r="U76" s="4">
        <v>22400</v>
      </c>
      <c r="V76" s="4">
        <v>201006</v>
      </c>
      <c r="W76" s="4">
        <v>55922</v>
      </c>
      <c r="X76" s="4">
        <v>6</v>
      </c>
      <c r="Y76" s="4">
        <f t="shared" si="1"/>
        <v>4424596</v>
      </c>
      <c r="Z76" s="4"/>
    </row>
    <row r="77" spans="1:26" x14ac:dyDescent="0.2">
      <c r="A77">
        <v>292</v>
      </c>
      <c r="B77" t="s">
        <v>94</v>
      </c>
      <c r="C77" t="s">
        <v>354</v>
      </c>
      <c r="D77">
        <v>3</v>
      </c>
      <c r="E77">
        <v>761</v>
      </c>
      <c r="F77" s="84">
        <v>0.112</v>
      </c>
      <c r="G77">
        <v>85</v>
      </c>
      <c r="H77" s="4">
        <v>523988</v>
      </c>
      <c r="I77" s="4">
        <v>300114</v>
      </c>
      <c r="J77" s="4">
        <v>4187567</v>
      </c>
      <c r="K77" s="4">
        <v>787983</v>
      </c>
      <c r="L77" s="4">
        <v>1238259</v>
      </c>
      <c r="M77" s="4">
        <v>731699</v>
      </c>
      <c r="N77" s="4">
        <v>149952</v>
      </c>
      <c r="O77" s="4">
        <v>450276</v>
      </c>
      <c r="P77" s="4">
        <v>450276</v>
      </c>
      <c r="Q77" s="4">
        <v>254969</v>
      </c>
      <c r="R77" s="4">
        <v>418940</v>
      </c>
      <c r="S77" s="4"/>
      <c r="T77" s="4"/>
      <c r="U77" s="4">
        <v>76100</v>
      </c>
      <c r="V77" s="4">
        <v>847588</v>
      </c>
      <c r="W77" s="4">
        <v>167765</v>
      </c>
      <c r="X77" s="4">
        <v>5018</v>
      </c>
      <c r="Y77" s="4">
        <f t="shared" si="1"/>
        <v>10590494</v>
      </c>
      <c r="Z77" s="4"/>
    </row>
    <row r="78" spans="1:26" x14ac:dyDescent="0.2">
      <c r="A78">
        <v>294</v>
      </c>
      <c r="B78" t="s">
        <v>310</v>
      </c>
      <c r="C78" t="s">
        <v>351</v>
      </c>
      <c r="D78">
        <v>8</v>
      </c>
      <c r="E78">
        <v>314</v>
      </c>
      <c r="F78" s="84">
        <v>0.85699999999999998</v>
      </c>
      <c r="G78">
        <v>269</v>
      </c>
      <c r="H78" s="4">
        <v>320500</v>
      </c>
      <c r="I78" s="4">
        <v>600228</v>
      </c>
      <c r="J78" s="4">
        <v>1350828</v>
      </c>
      <c r="K78" s="4">
        <v>1050399</v>
      </c>
      <c r="L78" s="4">
        <v>5628</v>
      </c>
      <c r="M78" s="4">
        <v>506561</v>
      </c>
      <c r="N78" s="4">
        <v>74976</v>
      </c>
      <c r="O78" s="4">
        <v>337707</v>
      </c>
      <c r="P78" s="4">
        <v>225138</v>
      </c>
      <c r="Q78" s="4">
        <v>158755</v>
      </c>
      <c r="R78" s="4">
        <v>239567</v>
      </c>
      <c r="S78" s="4">
        <v>119000</v>
      </c>
      <c r="T78" s="4"/>
      <c r="U78" s="4">
        <v>31400</v>
      </c>
      <c r="V78" s="4">
        <v>1254563</v>
      </c>
      <c r="W78" s="4">
        <v>111844</v>
      </c>
      <c r="X78" s="4">
        <v>112066</v>
      </c>
      <c r="Y78" s="4">
        <f t="shared" si="1"/>
        <v>6499160</v>
      </c>
      <c r="Z78" s="4"/>
    </row>
    <row r="79" spans="1:26" x14ac:dyDescent="0.2">
      <c r="A79">
        <v>295</v>
      </c>
      <c r="B79" t="s">
        <v>311</v>
      </c>
      <c r="C79" t="s">
        <v>351</v>
      </c>
      <c r="D79">
        <v>6</v>
      </c>
      <c r="E79">
        <v>324</v>
      </c>
      <c r="F79" s="84">
        <v>0.47799999999999998</v>
      </c>
      <c r="G79">
        <v>155</v>
      </c>
      <c r="H79" s="4">
        <v>320500</v>
      </c>
      <c r="I79" s="4">
        <v>750285</v>
      </c>
      <c r="J79" s="4">
        <v>1238259</v>
      </c>
      <c r="K79" s="4">
        <v>1198022</v>
      </c>
      <c r="L79" s="4">
        <v>30394</v>
      </c>
      <c r="M79" s="4">
        <v>337707</v>
      </c>
      <c r="N79" s="4">
        <v>74976</v>
      </c>
      <c r="O79" s="4">
        <v>225138</v>
      </c>
      <c r="P79" s="4">
        <v>450276</v>
      </c>
      <c r="Q79" s="4">
        <v>158755</v>
      </c>
      <c r="R79" s="4">
        <v>239567</v>
      </c>
      <c r="S79" s="4">
        <v>146200</v>
      </c>
      <c r="T79" s="4"/>
      <c r="U79" s="4">
        <v>32400</v>
      </c>
      <c r="V79" s="4">
        <v>261279</v>
      </c>
      <c r="W79" s="4">
        <v>55922</v>
      </c>
      <c r="X79" s="4">
        <v>316</v>
      </c>
      <c r="Y79" s="4">
        <f t="shared" si="1"/>
        <v>5519996</v>
      </c>
      <c r="Z79" s="4"/>
    </row>
    <row r="80" spans="1:26" x14ac:dyDescent="0.2">
      <c r="A80">
        <v>301</v>
      </c>
      <c r="B80" t="s">
        <v>312</v>
      </c>
      <c r="C80" t="s">
        <v>351</v>
      </c>
      <c r="D80">
        <v>6</v>
      </c>
      <c r="E80">
        <v>219</v>
      </c>
      <c r="F80" s="84">
        <v>8.6999999999999994E-2</v>
      </c>
      <c r="G80">
        <v>19</v>
      </c>
      <c r="H80" s="4">
        <v>156529</v>
      </c>
      <c r="I80" s="4">
        <v>1200456</v>
      </c>
      <c r="J80" s="4">
        <v>450276</v>
      </c>
      <c r="K80" s="4">
        <v>112569</v>
      </c>
      <c r="L80" s="4">
        <v>5628</v>
      </c>
      <c r="M80" s="4">
        <v>337707</v>
      </c>
      <c r="N80" s="4">
        <v>149952</v>
      </c>
      <c r="O80" s="4">
        <v>168854</v>
      </c>
      <c r="P80" s="4">
        <v>225138</v>
      </c>
      <c r="Q80" s="4">
        <v>113316</v>
      </c>
      <c r="R80" s="4">
        <v>188972</v>
      </c>
      <c r="S80" s="4"/>
      <c r="T80" s="4"/>
      <c r="U80" s="4">
        <v>21900</v>
      </c>
      <c r="V80" s="4">
        <v>71341</v>
      </c>
      <c r="W80" s="4">
        <v>55922</v>
      </c>
      <c r="X80" s="4">
        <v>-507</v>
      </c>
      <c r="Y80" s="4">
        <f t="shared" si="1"/>
        <v>3258053</v>
      </c>
      <c r="Z80" s="4"/>
    </row>
    <row r="81" spans="1:26" x14ac:dyDescent="0.2">
      <c r="A81">
        <v>478</v>
      </c>
      <c r="B81" t="s">
        <v>313</v>
      </c>
      <c r="C81" t="s">
        <v>352</v>
      </c>
      <c r="D81">
        <v>5</v>
      </c>
      <c r="E81">
        <v>306</v>
      </c>
      <c r="F81" s="84">
        <v>0.64400000000000002</v>
      </c>
      <c r="G81">
        <v>197</v>
      </c>
      <c r="H81" s="4">
        <v>351806</v>
      </c>
      <c r="I81" s="4"/>
      <c r="J81" s="4">
        <v>2127554</v>
      </c>
      <c r="K81" s="4">
        <v>562845</v>
      </c>
      <c r="L81" s="4"/>
      <c r="M81" s="4"/>
      <c r="N81" s="4"/>
      <c r="O81" s="4">
        <v>603618</v>
      </c>
      <c r="P81" s="4">
        <v>485519</v>
      </c>
      <c r="Q81" s="4">
        <v>215609</v>
      </c>
      <c r="R81" s="4">
        <v>290162</v>
      </c>
      <c r="S81" s="4"/>
      <c r="T81" s="4">
        <v>40000</v>
      </c>
      <c r="U81" s="4">
        <v>55497</v>
      </c>
      <c r="V81" s="4">
        <v>394960</v>
      </c>
      <c r="W81" s="4">
        <v>244046</v>
      </c>
      <c r="X81" s="4">
        <v>141294</v>
      </c>
      <c r="Y81" s="4">
        <f t="shared" si="1"/>
        <v>5512910</v>
      </c>
      <c r="Z81" s="4"/>
    </row>
    <row r="82" spans="1:26" x14ac:dyDescent="0.2">
      <c r="A82">
        <v>299</v>
      </c>
      <c r="B82" t="s">
        <v>314</v>
      </c>
      <c r="C82" t="s">
        <v>351</v>
      </c>
      <c r="D82">
        <v>7</v>
      </c>
      <c r="E82">
        <v>239</v>
      </c>
      <c r="F82" s="84">
        <v>0.84099999999999997</v>
      </c>
      <c r="G82">
        <v>201</v>
      </c>
      <c r="H82" s="4">
        <v>195277</v>
      </c>
      <c r="I82" s="4">
        <v>600228</v>
      </c>
      <c r="J82" s="4">
        <v>1013121</v>
      </c>
      <c r="K82" s="4">
        <v>900342</v>
      </c>
      <c r="L82" s="4">
        <v>112569</v>
      </c>
      <c r="M82" s="4">
        <v>450276</v>
      </c>
      <c r="N82" s="4">
        <v>74976</v>
      </c>
      <c r="O82" s="4">
        <v>168854</v>
      </c>
      <c r="P82" s="4">
        <v>225138</v>
      </c>
      <c r="Q82" s="4">
        <v>113316</v>
      </c>
      <c r="R82" s="4">
        <v>188972</v>
      </c>
      <c r="S82" s="4">
        <v>105400</v>
      </c>
      <c r="T82" s="4"/>
      <c r="U82" s="4">
        <v>23900</v>
      </c>
      <c r="V82" s="4">
        <v>616502</v>
      </c>
      <c r="W82" s="4">
        <v>55922</v>
      </c>
      <c r="X82" s="4">
        <v>112576</v>
      </c>
      <c r="Y82" s="4">
        <f t="shared" si="1"/>
        <v>4957369</v>
      </c>
      <c r="Z82" s="4"/>
    </row>
    <row r="83" spans="1:26" x14ac:dyDescent="0.2">
      <c r="A83">
        <v>300</v>
      </c>
      <c r="B83" t="s">
        <v>315</v>
      </c>
      <c r="C83" t="s">
        <v>351</v>
      </c>
      <c r="D83">
        <v>4</v>
      </c>
      <c r="E83">
        <v>514</v>
      </c>
      <c r="F83" s="84">
        <v>0.39300000000000002</v>
      </c>
      <c r="G83">
        <v>202</v>
      </c>
      <c r="H83" s="4">
        <v>398765</v>
      </c>
      <c r="I83" s="4">
        <v>750285</v>
      </c>
      <c r="J83" s="4">
        <v>2476518</v>
      </c>
      <c r="K83" s="4">
        <v>862959</v>
      </c>
      <c r="L83" s="4">
        <v>2026242</v>
      </c>
      <c r="M83" s="4">
        <v>506561</v>
      </c>
      <c r="N83" s="4">
        <v>149952</v>
      </c>
      <c r="O83" s="4">
        <v>225138</v>
      </c>
      <c r="P83" s="4">
        <v>337707</v>
      </c>
      <c r="Q83" s="4">
        <v>224586</v>
      </c>
      <c r="R83" s="4">
        <v>290162</v>
      </c>
      <c r="S83" s="4">
        <v>190400</v>
      </c>
      <c r="T83" s="4"/>
      <c r="U83" s="4">
        <v>51400</v>
      </c>
      <c r="V83" s="4">
        <v>423268</v>
      </c>
      <c r="W83" s="4">
        <v>111844</v>
      </c>
      <c r="X83" s="4">
        <v>15</v>
      </c>
      <c r="Y83" s="4">
        <f t="shared" si="1"/>
        <v>9025802</v>
      </c>
      <c r="Z83" s="4"/>
    </row>
    <row r="84" spans="1:26" x14ac:dyDescent="0.2">
      <c r="A84">
        <v>316</v>
      </c>
      <c r="B84" t="s">
        <v>316</v>
      </c>
      <c r="C84" t="s">
        <v>351</v>
      </c>
      <c r="D84">
        <v>7</v>
      </c>
      <c r="E84">
        <v>331</v>
      </c>
      <c r="F84" s="84">
        <v>0.57099999999999995</v>
      </c>
      <c r="G84">
        <v>189</v>
      </c>
      <c r="H84" s="4">
        <v>320500</v>
      </c>
      <c r="I84" s="4">
        <v>750285</v>
      </c>
      <c r="J84" s="4">
        <v>1350828</v>
      </c>
      <c r="K84" s="4">
        <v>562845</v>
      </c>
      <c r="L84" s="4">
        <v>15760</v>
      </c>
      <c r="M84" s="4">
        <v>337707</v>
      </c>
      <c r="N84" s="4">
        <v>74976</v>
      </c>
      <c r="O84" s="4">
        <v>225138</v>
      </c>
      <c r="P84" s="4">
        <v>225138</v>
      </c>
      <c r="Q84" s="4">
        <v>158755</v>
      </c>
      <c r="R84" s="4">
        <v>239567</v>
      </c>
      <c r="S84" s="4">
        <v>78200</v>
      </c>
      <c r="T84" s="4"/>
      <c r="U84" s="4">
        <v>33100</v>
      </c>
      <c r="V84" s="4">
        <v>392238</v>
      </c>
      <c r="W84" s="4">
        <v>111844</v>
      </c>
      <c r="X84" s="4">
        <v>112167</v>
      </c>
      <c r="Y84" s="4">
        <f t="shared" si="1"/>
        <v>4989048</v>
      </c>
      <c r="Z84" s="4"/>
    </row>
    <row r="85" spans="1:26" x14ac:dyDescent="0.2">
      <c r="A85">
        <v>302</v>
      </c>
      <c r="B85" t="s">
        <v>317</v>
      </c>
      <c r="C85" t="s">
        <v>351</v>
      </c>
      <c r="D85">
        <v>4</v>
      </c>
      <c r="E85">
        <v>473</v>
      </c>
      <c r="F85" s="84">
        <v>0.53900000000000003</v>
      </c>
      <c r="G85">
        <v>255</v>
      </c>
      <c r="H85" s="4">
        <v>383112</v>
      </c>
      <c r="I85" s="4">
        <v>900342</v>
      </c>
      <c r="J85" s="4">
        <v>2251380</v>
      </c>
      <c r="K85" s="4">
        <v>1125480</v>
      </c>
      <c r="L85" s="4">
        <v>1575966</v>
      </c>
      <c r="M85" s="4">
        <v>562845</v>
      </c>
      <c r="N85" s="4">
        <v>112464</v>
      </c>
      <c r="O85" s="4">
        <v>225138</v>
      </c>
      <c r="P85" s="4">
        <v>337707</v>
      </c>
      <c r="Q85" s="4">
        <v>219522</v>
      </c>
      <c r="R85" s="4">
        <v>239567</v>
      </c>
      <c r="S85" s="4">
        <v>105400</v>
      </c>
      <c r="T85" s="4"/>
      <c r="U85" s="4">
        <v>47300</v>
      </c>
      <c r="V85" s="4">
        <v>335251</v>
      </c>
      <c r="W85" s="4">
        <v>111844</v>
      </c>
      <c r="X85" s="4">
        <v>13</v>
      </c>
      <c r="Y85" s="4">
        <f t="shared" si="1"/>
        <v>8533331</v>
      </c>
      <c r="Z85" s="4"/>
    </row>
    <row r="86" spans="1:26" x14ac:dyDescent="0.2">
      <c r="A86">
        <v>304</v>
      </c>
      <c r="B86" t="s">
        <v>318</v>
      </c>
      <c r="C86" t="s">
        <v>358</v>
      </c>
      <c r="D86">
        <v>7</v>
      </c>
      <c r="E86">
        <v>132</v>
      </c>
      <c r="F86" s="84">
        <v>0.47</v>
      </c>
      <c r="G86">
        <v>62</v>
      </c>
      <c r="H86" s="4">
        <v>195277</v>
      </c>
      <c r="I86" s="4"/>
      <c r="J86" s="4">
        <v>844268</v>
      </c>
      <c r="K86" s="4">
        <v>3336203</v>
      </c>
      <c r="L86" s="4">
        <v>112569</v>
      </c>
      <c r="M86" s="4">
        <v>337707</v>
      </c>
      <c r="N86" s="4"/>
      <c r="O86" s="4">
        <v>168854</v>
      </c>
      <c r="P86" s="4">
        <v>225138</v>
      </c>
      <c r="Q86" s="4">
        <v>113316</v>
      </c>
      <c r="R86" s="4">
        <v>188972</v>
      </c>
      <c r="S86" s="4">
        <v>139400</v>
      </c>
      <c r="T86" s="4"/>
      <c r="U86" s="4">
        <v>13200</v>
      </c>
      <c r="V86" s="4">
        <v>294728</v>
      </c>
      <c r="W86" s="4">
        <v>111844</v>
      </c>
      <c r="X86" s="4">
        <v>5009</v>
      </c>
      <c r="Y86" s="4">
        <f t="shared" si="1"/>
        <v>6086485</v>
      </c>
      <c r="Z86" s="4"/>
    </row>
    <row r="87" spans="1:26" x14ac:dyDescent="0.2">
      <c r="A87">
        <v>436</v>
      </c>
      <c r="B87" t="s">
        <v>319</v>
      </c>
      <c r="C87" t="s">
        <v>352</v>
      </c>
      <c r="D87">
        <v>7</v>
      </c>
      <c r="E87">
        <v>216</v>
      </c>
      <c r="F87" s="84">
        <v>0.875</v>
      </c>
      <c r="G87">
        <v>189</v>
      </c>
      <c r="H87" s="4">
        <v>461376</v>
      </c>
      <c r="I87" s="4"/>
      <c r="J87" s="4">
        <v>2258134</v>
      </c>
      <c r="K87" s="4">
        <v>787983</v>
      </c>
      <c r="L87" s="4">
        <v>5628</v>
      </c>
      <c r="M87" s="4"/>
      <c r="N87" s="4"/>
      <c r="O87" s="4">
        <v>459312</v>
      </c>
      <c r="P87" s="4">
        <v>421895</v>
      </c>
      <c r="Q87" s="4">
        <v>170170</v>
      </c>
      <c r="R87" s="4">
        <v>340757</v>
      </c>
      <c r="S87" s="4"/>
      <c r="T87" s="4">
        <v>60000</v>
      </c>
      <c r="U87" s="4">
        <v>62266</v>
      </c>
      <c r="V87" s="4">
        <v>1157095</v>
      </c>
      <c r="W87" s="4">
        <v>299968</v>
      </c>
      <c r="X87" s="4">
        <v>131094</v>
      </c>
      <c r="Y87" s="4">
        <f t="shared" si="1"/>
        <v>6615678</v>
      </c>
      <c r="Z87" s="4"/>
    </row>
    <row r="88" spans="1:26" x14ac:dyDescent="0.2">
      <c r="A88">
        <v>459</v>
      </c>
      <c r="B88" t="s">
        <v>320</v>
      </c>
      <c r="C88" t="s">
        <v>352</v>
      </c>
      <c r="D88">
        <v>4</v>
      </c>
      <c r="E88">
        <v>790</v>
      </c>
      <c r="F88" s="84">
        <v>0.72699999999999998</v>
      </c>
      <c r="G88">
        <v>574</v>
      </c>
      <c r="H88" s="4">
        <v>758781</v>
      </c>
      <c r="I88" s="4"/>
      <c r="J88" s="4">
        <v>4713264</v>
      </c>
      <c r="K88" s="4">
        <v>2005966</v>
      </c>
      <c r="L88" s="4">
        <v>2257824</v>
      </c>
      <c r="M88" s="4">
        <v>112569</v>
      </c>
      <c r="N88" s="4"/>
      <c r="O88" s="4">
        <v>720705</v>
      </c>
      <c r="P88" s="4">
        <v>1190291</v>
      </c>
      <c r="Q88" s="4">
        <v>316887</v>
      </c>
      <c r="R88" s="4">
        <v>543137</v>
      </c>
      <c r="S88" s="4"/>
      <c r="T88" s="4">
        <v>75000</v>
      </c>
      <c r="U88" s="4">
        <v>250162</v>
      </c>
      <c r="V88" s="4">
        <v>694868</v>
      </c>
      <c r="W88" s="4">
        <v>544014</v>
      </c>
      <c r="X88" s="4">
        <v>-310</v>
      </c>
      <c r="Y88" s="4">
        <f t="shared" si="1"/>
        <v>14183158</v>
      </c>
      <c r="Z88" s="4"/>
    </row>
    <row r="89" spans="1:26" x14ac:dyDescent="0.2">
      <c r="A89">
        <v>456</v>
      </c>
      <c r="B89" t="s">
        <v>106</v>
      </c>
      <c r="C89" t="s">
        <v>353</v>
      </c>
      <c r="D89">
        <v>4</v>
      </c>
      <c r="E89">
        <v>695</v>
      </c>
      <c r="F89" s="84">
        <v>0</v>
      </c>
      <c r="G89">
        <v>0</v>
      </c>
      <c r="H89" s="4">
        <v>351806</v>
      </c>
      <c r="I89" s="4"/>
      <c r="J89" s="4">
        <v>2885143</v>
      </c>
      <c r="K89" s="4">
        <v>1125690</v>
      </c>
      <c r="L89" s="4">
        <v>1155048</v>
      </c>
      <c r="M89" s="4"/>
      <c r="N89" s="4"/>
      <c r="O89" s="4">
        <v>229656</v>
      </c>
      <c r="P89" s="4">
        <v>725336</v>
      </c>
      <c r="Q89" s="4">
        <v>244841</v>
      </c>
      <c r="R89" s="4">
        <v>188972</v>
      </c>
      <c r="S89" s="4"/>
      <c r="T89" s="4">
        <v>70000</v>
      </c>
      <c r="U89" s="4">
        <v>219500</v>
      </c>
      <c r="V89" s="4">
        <v>435123</v>
      </c>
      <c r="W89" s="4">
        <v>223687</v>
      </c>
      <c r="X89" s="4">
        <v>78468</v>
      </c>
      <c r="Y89" s="4">
        <f t="shared" si="1"/>
        <v>7933270</v>
      </c>
      <c r="Z89" s="4"/>
    </row>
    <row r="90" spans="1:26" x14ac:dyDescent="0.2">
      <c r="A90">
        <v>305</v>
      </c>
      <c r="B90" t="s">
        <v>321</v>
      </c>
      <c r="C90" t="s">
        <v>351</v>
      </c>
      <c r="D90">
        <v>2</v>
      </c>
      <c r="E90">
        <v>181</v>
      </c>
      <c r="F90" s="84">
        <v>2.1999999999999999E-2</v>
      </c>
      <c r="G90">
        <v>4</v>
      </c>
      <c r="H90" s="4">
        <v>195277</v>
      </c>
      <c r="I90" s="4">
        <v>150057</v>
      </c>
      <c r="J90" s="4">
        <v>1013121</v>
      </c>
      <c r="K90" s="4">
        <v>225138</v>
      </c>
      <c r="L90" s="4">
        <v>225138</v>
      </c>
      <c r="M90" s="4">
        <v>450276</v>
      </c>
      <c r="N90" s="4">
        <v>74976</v>
      </c>
      <c r="O90" s="4">
        <v>168854</v>
      </c>
      <c r="P90" s="4">
        <v>225138</v>
      </c>
      <c r="Q90" s="4">
        <v>113316</v>
      </c>
      <c r="R90" s="4">
        <v>188972</v>
      </c>
      <c r="S90" s="4"/>
      <c r="T90" s="4"/>
      <c r="U90" s="4">
        <v>18100</v>
      </c>
      <c r="V90" s="4">
        <v>64957</v>
      </c>
      <c r="W90" s="4">
        <v>55922</v>
      </c>
      <c r="X90" s="4">
        <v>5</v>
      </c>
      <c r="Y90" s="4">
        <f t="shared" si="1"/>
        <v>3169247</v>
      </c>
      <c r="Z90" s="4"/>
    </row>
    <row r="91" spans="1:26" x14ac:dyDescent="0.2">
      <c r="A91">
        <v>307</v>
      </c>
      <c r="B91" t="s">
        <v>322</v>
      </c>
      <c r="C91" t="s">
        <v>351</v>
      </c>
      <c r="D91">
        <v>8</v>
      </c>
      <c r="E91">
        <v>259</v>
      </c>
      <c r="F91" s="84">
        <v>0.81899999999999995</v>
      </c>
      <c r="G91">
        <v>212</v>
      </c>
      <c r="H91" s="4">
        <v>195277</v>
      </c>
      <c r="I91" s="4">
        <v>600228</v>
      </c>
      <c r="J91" s="4">
        <v>1125690</v>
      </c>
      <c r="K91" s="4">
        <v>975423</v>
      </c>
      <c r="L91" s="4">
        <v>5628</v>
      </c>
      <c r="M91" s="4">
        <v>337707</v>
      </c>
      <c r="N91" s="4">
        <v>74976</v>
      </c>
      <c r="O91" s="4">
        <v>168854</v>
      </c>
      <c r="P91" s="4">
        <v>225138</v>
      </c>
      <c r="Q91" s="4">
        <v>113316</v>
      </c>
      <c r="R91" s="4">
        <v>188972</v>
      </c>
      <c r="S91" s="4">
        <v>51000</v>
      </c>
      <c r="T91" s="4"/>
      <c r="U91" s="4">
        <v>25900</v>
      </c>
      <c r="V91" s="4">
        <v>385370</v>
      </c>
      <c r="W91" s="4">
        <v>111844</v>
      </c>
      <c r="X91" s="4">
        <v>112065</v>
      </c>
      <c r="Y91" s="4">
        <f t="shared" si="1"/>
        <v>4697388</v>
      </c>
      <c r="Z91" s="4"/>
    </row>
    <row r="92" spans="1:26" x14ac:dyDescent="0.2">
      <c r="A92">
        <v>409</v>
      </c>
      <c r="B92" t="s">
        <v>109</v>
      </c>
      <c r="C92" t="s">
        <v>354</v>
      </c>
      <c r="D92">
        <v>2</v>
      </c>
      <c r="E92">
        <v>600</v>
      </c>
      <c r="F92" s="84">
        <v>0.26</v>
      </c>
      <c r="G92">
        <v>156</v>
      </c>
      <c r="H92" s="4">
        <v>617905</v>
      </c>
      <c r="I92" s="4">
        <v>750285</v>
      </c>
      <c r="J92" s="4">
        <v>3050620</v>
      </c>
      <c r="K92" s="4">
        <v>1430217</v>
      </c>
      <c r="L92" s="4">
        <v>675414</v>
      </c>
      <c r="M92" s="4">
        <v>337707</v>
      </c>
      <c r="N92" s="4">
        <v>74976</v>
      </c>
      <c r="O92" s="4">
        <v>225138</v>
      </c>
      <c r="P92" s="4">
        <v>450276</v>
      </c>
      <c r="Q92" s="4">
        <v>234714</v>
      </c>
      <c r="R92" s="4">
        <v>290162</v>
      </c>
      <c r="S92" s="4"/>
      <c r="T92" s="4"/>
      <c r="U92" s="4">
        <v>60000</v>
      </c>
      <c r="V92" s="4">
        <v>334521</v>
      </c>
      <c r="W92" s="4">
        <v>111844</v>
      </c>
      <c r="X92" s="4">
        <v>-145043</v>
      </c>
      <c r="Y92" s="4">
        <f t="shared" si="1"/>
        <v>8498736</v>
      </c>
      <c r="Z92" s="4"/>
    </row>
    <row r="93" spans="1:26" x14ac:dyDescent="0.2">
      <c r="A93">
        <v>466</v>
      </c>
      <c r="B93" t="s">
        <v>110</v>
      </c>
      <c r="C93" t="s">
        <v>352</v>
      </c>
      <c r="D93">
        <v>2</v>
      </c>
      <c r="E93">
        <v>600</v>
      </c>
      <c r="F93" s="84">
        <v>0.16800000000000001</v>
      </c>
      <c r="G93">
        <v>101</v>
      </c>
      <c r="H93" s="4">
        <v>508335</v>
      </c>
      <c r="I93" s="4"/>
      <c r="J93" s="4">
        <v>2825482</v>
      </c>
      <c r="K93" s="4">
        <v>229656</v>
      </c>
      <c r="L93" s="4">
        <v>10131</v>
      </c>
      <c r="M93" s="4"/>
      <c r="N93" s="4"/>
      <c r="O93" s="4">
        <v>342225</v>
      </c>
      <c r="P93" s="4">
        <v>612767</v>
      </c>
      <c r="Q93" s="4">
        <v>291568</v>
      </c>
      <c r="R93" s="4">
        <v>290162</v>
      </c>
      <c r="S93" s="4"/>
      <c r="T93" s="4"/>
      <c r="U93" s="4">
        <v>60000</v>
      </c>
      <c r="V93" s="4">
        <v>841218</v>
      </c>
      <c r="W93" s="4">
        <v>244046</v>
      </c>
      <c r="X93" s="4">
        <v>111</v>
      </c>
      <c r="Y93" s="4">
        <f t="shared" si="1"/>
        <v>6255701</v>
      </c>
      <c r="Z93" s="4"/>
    </row>
    <row r="94" spans="1:26" x14ac:dyDescent="0.2">
      <c r="A94">
        <v>175</v>
      </c>
      <c r="B94" t="s">
        <v>111</v>
      </c>
      <c r="C94" t="s">
        <v>351</v>
      </c>
      <c r="D94">
        <v>6</v>
      </c>
      <c r="E94">
        <v>311</v>
      </c>
      <c r="F94" s="84">
        <v>0.09</v>
      </c>
      <c r="G94">
        <v>28</v>
      </c>
      <c r="H94" s="4">
        <v>320500</v>
      </c>
      <c r="I94" s="4">
        <v>600228</v>
      </c>
      <c r="J94" s="4">
        <v>1238259</v>
      </c>
      <c r="K94" s="4">
        <v>1575546</v>
      </c>
      <c r="L94" s="4">
        <v>36022</v>
      </c>
      <c r="M94" s="4">
        <v>337707</v>
      </c>
      <c r="N94" s="4">
        <v>74976</v>
      </c>
      <c r="O94" s="4">
        <v>225138</v>
      </c>
      <c r="P94" s="4">
        <v>225138</v>
      </c>
      <c r="Q94" s="4">
        <v>158755</v>
      </c>
      <c r="R94" s="4">
        <v>239567</v>
      </c>
      <c r="S94" s="4"/>
      <c r="T94" s="4"/>
      <c r="U94" s="4">
        <v>31100</v>
      </c>
      <c r="V94" s="4">
        <v>107969</v>
      </c>
      <c r="W94" s="4">
        <v>111844</v>
      </c>
      <c r="X94" s="4">
        <v>-195</v>
      </c>
      <c r="Y94" s="4">
        <f t="shared" si="1"/>
        <v>5282554</v>
      </c>
      <c r="Z94" s="4"/>
    </row>
    <row r="95" spans="1:26" x14ac:dyDescent="0.2">
      <c r="A95">
        <v>309</v>
      </c>
      <c r="B95" t="s">
        <v>323</v>
      </c>
      <c r="C95" t="s">
        <v>351</v>
      </c>
      <c r="D95">
        <v>6</v>
      </c>
      <c r="E95">
        <v>364</v>
      </c>
      <c r="F95" s="84">
        <v>0.41199999999999998</v>
      </c>
      <c r="G95">
        <v>150</v>
      </c>
      <c r="H95" s="4">
        <v>336153</v>
      </c>
      <c r="I95" s="4">
        <v>900342</v>
      </c>
      <c r="J95" s="4">
        <v>1463397</v>
      </c>
      <c r="K95" s="4">
        <v>1204974</v>
      </c>
      <c r="L95" s="4">
        <v>900552</v>
      </c>
      <c r="M95" s="4">
        <v>450276</v>
      </c>
      <c r="N95" s="4">
        <v>112464</v>
      </c>
      <c r="O95" s="4">
        <v>225138</v>
      </c>
      <c r="P95" s="4">
        <v>337707</v>
      </c>
      <c r="Q95" s="4">
        <v>158755</v>
      </c>
      <c r="R95" s="4">
        <v>239567</v>
      </c>
      <c r="S95" s="4">
        <v>81600</v>
      </c>
      <c r="T95" s="4"/>
      <c r="U95" s="4">
        <v>36400</v>
      </c>
      <c r="V95" s="4">
        <v>300508</v>
      </c>
      <c r="W95" s="4">
        <v>55922</v>
      </c>
      <c r="X95" s="4">
        <v>14</v>
      </c>
      <c r="Y95" s="4">
        <f t="shared" si="1"/>
        <v>6803769</v>
      </c>
      <c r="Z95" s="4"/>
    </row>
    <row r="96" spans="1:26" x14ac:dyDescent="0.2">
      <c r="A96">
        <v>313</v>
      </c>
      <c r="B96" t="s">
        <v>324</v>
      </c>
      <c r="C96" t="s">
        <v>351</v>
      </c>
      <c r="D96">
        <v>4</v>
      </c>
      <c r="E96">
        <v>366</v>
      </c>
      <c r="F96" s="84">
        <v>0.123</v>
      </c>
      <c r="G96">
        <v>45</v>
      </c>
      <c r="H96" s="4">
        <v>336153</v>
      </c>
      <c r="I96" s="4">
        <v>600228</v>
      </c>
      <c r="J96" s="4">
        <v>1463397</v>
      </c>
      <c r="K96" s="4">
        <v>412683</v>
      </c>
      <c r="L96" s="4">
        <v>112569</v>
      </c>
      <c r="M96" s="4">
        <v>450276</v>
      </c>
      <c r="N96" s="4">
        <v>74976</v>
      </c>
      <c r="O96" s="4">
        <v>342225</v>
      </c>
      <c r="P96" s="4">
        <v>225138</v>
      </c>
      <c r="Q96" s="4">
        <v>158755</v>
      </c>
      <c r="R96" s="4">
        <v>239567</v>
      </c>
      <c r="S96" s="4"/>
      <c r="T96" s="4"/>
      <c r="U96" s="4">
        <v>36600</v>
      </c>
      <c r="V96" s="4">
        <v>130946</v>
      </c>
      <c r="W96" s="4">
        <v>55922</v>
      </c>
      <c r="X96" s="4">
        <v>7</v>
      </c>
      <c r="Y96" s="4">
        <f t="shared" si="1"/>
        <v>4639442</v>
      </c>
      <c r="Z96" s="4"/>
    </row>
    <row r="97" spans="1:26" x14ac:dyDescent="0.2">
      <c r="A97">
        <v>315</v>
      </c>
      <c r="B97" t="s">
        <v>325</v>
      </c>
      <c r="C97" t="s">
        <v>351</v>
      </c>
      <c r="D97">
        <v>8</v>
      </c>
      <c r="E97">
        <v>236</v>
      </c>
      <c r="F97" s="84">
        <v>0.72499999999999998</v>
      </c>
      <c r="G97">
        <v>171</v>
      </c>
      <c r="H97" s="4">
        <v>195277</v>
      </c>
      <c r="I97" s="4">
        <v>450171</v>
      </c>
      <c r="J97" s="4">
        <v>1238259</v>
      </c>
      <c r="K97" s="4">
        <v>712797</v>
      </c>
      <c r="L97" s="4">
        <v>112569</v>
      </c>
      <c r="M97" s="4">
        <v>337707</v>
      </c>
      <c r="N97" s="4">
        <v>37488</v>
      </c>
      <c r="O97" s="4">
        <v>168854</v>
      </c>
      <c r="P97" s="4">
        <v>225138</v>
      </c>
      <c r="Q97" s="4">
        <v>113316</v>
      </c>
      <c r="R97" s="4">
        <v>188972</v>
      </c>
      <c r="S97" s="4"/>
      <c r="T97" s="4"/>
      <c r="U97" s="4">
        <v>23600</v>
      </c>
      <c r="V97" s="4">
        <v>537662</v>
      </c>
      <c r="W97" s="4">
        <v>55922</v>
      </c>
      <c r="X97" s="4">
        <v>112575</v>
      </c>
      <c r="Y97" s="4">
        <f t="shared" si="1"/>
        <v>4510307</v>
      </c>
      <c r="Z97" s="4"/>
    </row>
    <row r="98" spans="1:26" x14ac:dyDescent="0.2">
      <c r="A98">
        <v>322</v>
      </c>
      <c r="B98" t="s">
        <v>326</v>
      </c>
      <c r="C98" t="s">
        <v>351</v>
      </c>
      <c r="D98">
        <v>7</v>
      </c>
      <c r="E98">
        <v>234</v>
      </c>
      <c r="F98" s="84">
        <v>0.75600000000000001</v>
      </c>
      <c r="G98">
        <v>177</v>
      </c>
      <c r="H98" s="4">
        <v>195277</v>
      </c>
      <c r="I98" s="4">
        <v>600228</v>
      </c>
      <c r="J98" s="4">
        <v>1125690</v>
      </c>
      <c r="K98" s="4">
        <v>825366</v>
      </c>
      <c r="L98" s="4">
        <v>112569</v>
      </c>
      <c r="M98" s="4">
        <v>337707</v>
      </c>
      <c r="N98" s="4">
        <v>74976</v>
      </c>
      <c r="O98" s="4">
        <v>168854</v>
      </c>
      <c r="P98" s="4">
        <v>225138</v>
      </c>
      <c r="Q98" s="4">
        <v>113316</v>
      </c>
      <c r="R98" s="4">
        <v>188972</v>
      </c>
      <c r="S98" s="4">
        <v>64600</v>
      </c>
      <c r="T98" s="4"/>
      <c r="U98" s="4">
        <v>23400</v>
      </c>
      <c r="V98" s="4">
        <v>770081</v>
      </c>
      <c r="W98" s="4">
        <v>111844</v>
      </c>
      <c r="X98" s="4">
        <v>112574</v>
      </c>
      <c r="Y98" s="4">
        <f t="shared" si="1"/>
        <v>5050592</v>
      </c>
      <c r="Z98" s="4"/>
    </row>
    <row r="99" spans="1:26" x14ac:dyDescent="0.2">
      <c r="A99">
        <v>427</v>
      </c>
      <c r="B99" t="s">
        <v>327</v>
      </c>
      <c r="C99" t="s">
        <v>355</v>
      </c>
      <c r="D99">
        <v>7</v>
      </c>
      <c r="E99">
        <v>276</v>
      </c>
      <c r="F99" s="84">
        <v>0.72499999999999998</v>
      </c>
      <c r="G99">
        <v>200</v>
      </c>
      <c r="H99" s="4">
        <v>492682</v>
      </c>
      <c r="I99" s="4"/>
      <c r="J99" s="4">
        <v>1632251</v>
      </c>
      <c r="K99" s="4">
        <v>1463187</v>
      </c>
      <c r="L99" s="4"/>
      <c r="M99" s="4"/>
      <c r="N99" s="4"/>
      <c r="O99" s="4">
        <v>168854</v>
      </c>
      <c r="P99" s="4">
        <v>337707</v>
      </c>
      <c r="Q99" s="4">
        <v>113316</v>
      </c>
      <c r="R99" s="4">
        <v>290162</v>
      </c>
      <c r="S99" s="4"/>
      <c r="T99" s="4"/>
      <c r="U99" s="4">
        <v>27600</v>
      </c>
      <c r="V99" s="4">
        <v>594052</v>
      </c>
      <c r="W99" s="4">
        <v>244046</v>
      </c>
      <c r="X99" s="4">
        <v>173861</v>
      </c>
      <c r="Y99" s="4">
        <f t="shared" si="1"/>
        <v>5537718</v>
      </c>
      <c r="Z99" s="4"/>
    </row>
    <row r="100" spans="1:26" x14ac:dyDescent="0.2">
      <c r="A100">
        <v>319</v>
      </c>
      <c r="B100" t="s">
        <v>328</v>
      </c>
      <c r="C100" t="s">
        <v>351</v>
      </c>
      <c r="D100">
        <v>8</v>
      </c>
      <c r="E100">
        <v>390</v>
      </c>
      <c r="F100" s="84">
        <v>0.90500000000000003</v>
      </c>
      <c r="G100">
        <v>353</v>
      </c>
      <c r="H100" s="4">
        <v>351806</v>
      </c>
      <c r="I100" s="4">
        <v>750285</v>
      </c>
      <c r="J100" s="4">
        <v>1913673</v>
      </c>
      <c r="K100" s="4">
        <v>937935</v>
      </c>
      <c r="L100" s="4">
        <v>10131</v>
      </c>
      <c r="M100" s="4">
        <v>337707</v>
      </c>
      <c r="N100" s="4">
        <v>112464</v>
      </c>
      <c r="O100" s="4">
        <v>337707</v>
      </c>
      <c r="P100" s="4">
        <v>337707</v>
      </c>
      <c r="Q100" s="4">
        <v>158755</v>
      </c>
      <c r="R100" s="4">
        <v>239567</v>
      </c>
      <c r="S100" s="4">
        <v>105400</v>
      </c>
      <c r="T100" s="4"/>
      <c r="U100" s="4">
        <v>39000</v>
      </c>
      <c r="V100" s="4">
        <v>706775</v>
      </c>
      <c r="W100" s="4">
        <v>111844</v>
      </c>
      <c r="X100" s="4">
        <v>156640</v>
      </c>
      <c r="Y100" s="4">
        <f t="shared" si="1"/>
        <v>6607396</v>
      </c>
      <c r="Z100" s="4"/>
    </row>
    <row r="101" spans="1:26" x14ac:dyDescent="0.2">
      <c r="A101">
        <v>321</v>
      </c>
      <c r="B101" t="s">
        <v>330</v>
      </c>
      <c r="C101" t="s">
        <v>351</v>
      </c>
      <c r="D101">
        <v>3</v>
      </c>
      <c r="E101">
        <v>453</v>
      </c>
      <c r="F101" s="84">
        <v>9.2999999999999999E-2</v>
      </c>
      <c r="G101">
        <v>42</v>
      </c>
      <c r="H101" s="4">
        <v>367459</v>
      </c>
      <c r="I101" s="4">
        <v>150057</v>
      </c>
      <c r="J101" s="4">
        <v>2589087</v>
      </c>
      <c r="K101" s="4">
        <v>337707</v>
      </c>
      <c r="L101" s="4">
        <v>675414</v>
      </c>
      <c r="M101" s="4">
        <v>506561</v>
      </c>
      <c r="N101" s="4">
        <v>149952</v>
      </c>
      <c r="O101" s="4">
        <v>225138</v>
      </c>
      <c r="P101" s="4">
        <v>225138</v>
      </c>
      <c r="Q101" s="4">
        <v>214458</v>
      </c>
      <c r="R101" s="4">
        <v>239567</v>
      </c>
      <c r="S101" s="4"/>
      <c r="T101" s="4"/>
      <c r="U101" s="4">
        <v>45300</v>
      </c>
      <c r="V101" s="4">
        <v>130559</v>
      </c>
      <c r="W101" s="4">
        <v>111844</v>
      </c>
      <c r="X101" s="4">
        <v>10</v>
      </c>
      <c r="Y101" s="4">
        <f t="shared" si="1"/>
        <v>5968251</v>
      </c>
      <c r="Z101" s="4"/>
    </row>
    <row r="102" spans="1:26" x14ac:dyDescent="0.2">
      <c r="A102">
        <v>428</v>
      </c>
      <c r="B102" t="s">
        <v>331</v>
      </c>
      <c r="C102" t="s">
        <v>355</v>
      </c>
      <c r="D102">
        <v>6</v>
      </c>
      <c r="E102">
        <v>507</v>
      </c>
      <c r="F102" s="84">
        <v>0.33500000000000002</v>
      </c>
      <c r="G102">
        <v>170</v>
      </c>
      <c r="H102" s="4">
        <v>617905</v>
      </c>
      <c r="I102" s="4"/>
      <c r="J102" s="4">
        <v>3039363</v>
      </c>
      <c r="K102" s="4">
        <v>1125585</v>
      </c>
      <c r="L102" s="4">
        <v>40525</v>
      </c>
      <c r="M102" s="4"/>
      <c r="N102" s="4"/>
      <c r="O102" s="4">
        <v>225138</v>
      </c>
      <c r="P102" s="4">
        <v>484047</v>
      </c>
      <c r="Q102" s="4">
        <v>224586</v>
      </c>
      <c r="R102" s="4">
        <v>340757</v>
      </c>
      <c r="S102" s="4"/>
      <c r="T102" s="4"/>
      <c r="U102" s="4">
        <v>50700</v>
      </c>
      <c r="V102" s="4">
        <v>380984</v>
      </c>
      <c r="W102" s="4">
        <v>244046</v>
      </c>
      <c r="X102" s="4">
        <v>343022</v>
      </c>
      <c r="Y102" s="4">
        <f t="shared" si="1"/>
        <v>7116658</v>
      </c>
      <c r="Z102" s="4"/>
    </row>
    <row r="103" spans="1:26" x14ac:dyDescent="0.2">
      <c r="A103">
        <v>324</v>
      </c>
      <c r="B103" t="s">
        <v>332</v>
      </c>
      <c r="C103" t="s">
        <v>354</v>
      </c>
      <c r="D103">
        <v>4</v>
      </c>
      <c r="E103">
        <v>423</v>
      </c>
      <c r="F103" s="84">
        <v>0.40200000000000002</v>
      </c>
      <c r="G103">
        <v>170</v>
      </c>
      <c r="H103" s="4">
        <v>367459</v>
      </c>
      <c r="I103" s="4">
        <v>900342</v>
      </c>
      <c r="J103" s="4">
        <v>1913673</v>
      </c>
      <c r="K103" s="4">
        <v>1317543</v>
      </c>
      <c r="L103" s="4">
        <v>1013121</v>
      </c>
      <c r="M103" s="4">
        <v>506561</v>
      </c>
      <c r="N103" s="4">
        <v>112464</v>
      </c>
      <c r="O103" s="4">
        <v>225138</v>
      </c>
      <c r="P103" s="4">
        <v>337707</v>
      </c>
      <c r="Q103" s="4">
        <v>214458</v>
      </c>
      <c r="R103" s="4">
        <v>290162</v>
      </c>
      <c r="S103" s="4">
        <v>149600</v>
      </c>
      <c r="T103" s="4"/>
      <c r="U103" s="4">
        <v>42300</v>
      </c>
      <c r="V103" s="4">
        <v>992306</v>
      </c>
      <c r="W103" s="4">
        <v>111844</v>
      </c>
      <c r="X103" s="4">
        <v>11</v>
      </c>
      <c r="Y103" s="4">
        <f t="shared" si="1"/>
        <v>8494689</v>
      </c>
      <c r="Z103" s="4"/>
    </row>
    <row r="104" spans="1:26" x14ac:dyDescent="0.2">
      <c r="A104">
        <v>1142</v>
      </c>
      <c r="B104" t="s">
        <v>329</v>
      </c>
      <c r="C104" t="s">
        <v>351</v>
      </c>
      <c r="D104">
        <v>2</v>
      </c>
      <c r="E104">
        <v>82</v>
      </c>
      <c r="F104" s="84">
        <v>0.19500000000000001</v>
      </c>
      <c r="G104">
        <v>16</v>
      </c>
      <c r="H104" s="4">
        <v>195277</v>
      </c>
      <c r="I104" s="4">
        <v>750285</v>
      </c>
      <c r="J104" s="4"/>
      <c r="K104" s="4">
        <v>750285</v>
      </c>
      <c r="L104" s="4">
        <v>20262</v>
      </c>
      <c r="M104" s="4">
        <v>337707</v>
      </c>
      <c r="N104" s="4"/>
      <c r="O104" s="4">
        <v>168854</v>
      </c>
      <c r="P104" s="4">
        <v>225138</v>
      </c>
      <c r="Q104" s="4">
        <v>113316</v>
      </c>
      <c r="R104" s="4">
        <v>188972</v>
      </c>
      <c r="S104" s="4">
        <v>37400</v>
      </c>
      <c r="T104" s="4"/>
      <c r="U104" s="4">
        <v>8200</v>
      </c>
      <c r="V104" s="4">
        <v>62152</v>
      </c>
      <c r="W104" s="4">
        <v>55922</v>
      </c>
      <c r="X104" s="4">
        <v>210</v>
      </c>
      <c r="Y104" s="4">
        <f t="shared" si="1"/>
        <v>2913980</v>
      </c>
      <c r="Z104" s="4"/>
    </row>
    <row r="105" spans="1:26" x14ac:dyDescent="0.2">
      <c r="A105">
        <v>325</v>
      </c>
      <c r="B105" t="s">
        <v>333</v>
      </c>
      <c r="C105" t="s">
        <v>351</v>
      </c>
      <c r="D105">
        <v>7</v>
      </c>
      <c r="E105">
        <v>318</v>
      </c>
      <c r="F105" s="84">
        <v>0.82099999999999995</v>
      </c>
      <c r="G105">
        <v>261</v>
      </c>
      <c r="H105" s="4">
        <v>320500</v>
      </c>
      <c r="I105" s="4">
        <v>750285</v>
      </c>
      <c r="J105" s="4">
        <v>1463397</v>
      </c>
      <c r="K105" s="4">
        <v>975423</v>
      </c>
      <c r="L105" s="4">
        <v>25891</v>
      </c>
      <c r="M105" s="4">
        <v>337707</v>
      </c>
      <c r="N105" s="4">
        <v>112464</v>
      </c>
      <c r="O105" s="4">
        <v>337707</v>
      </c>
      <c r="P105" s="4">
        <v>225138</v>
      </c>
      <c r="Q105" s="4">
        <v>158755</v>
      </c>
      <c r="R105" s="4">
        <v>239567</v>
      </c>
      <c r="S105" s="4">
        <v>78200</v>
      </c>
      <c r="T105" s="4"/>
      <c r="U105" s="4">
        <v>31800</v>
      </c>
      <c r="V105" s="4">
        <v>293219</v>
      </c>
      <c r="W105" s="4">
        <v>55922</v>
      </c>
      <c r="X105" s="4">
        <v>-298</v>
      </c>
      <c r="Y105" s="4">
        <f t="shared" si="1"/>
        <v>5405677</v>
      </c>
      <c r="Z105" s="4"/>
    </row>
    <row r="106" spans="1:26" x14ac:dyDescent="0.2">
      <c r="A106">
        <v>326</v>
      </c>
      <c r="B106" t="s">
        <v>334</v>
      </c>
      <c r="C106" t="s">
        <v>351</v>
      </c>
      <c r="D106">
        <v>2</v>
      </c>
      <c r="E106">
        <v>300</v>
      </c>
      <c r="F106" s="84">
        <v>0.437</v>
      </c>
      <c r="G106">
        <v>131</v>
      </c>
      <c r="H106" s="4">
        <v>320500</v>
      </c>
      <c r="I106" s="4">
        <v>750285</v>
      </c>
      <c r="J106" s="4">
        <v>1238259</v>
      </c>
      <c r="K106" s="4">
        <v>337707</v>
      </c>
      <c r="L106" s="4">
        <v>787983</v>
      </c>
      <c r="M106" s="4">
        <v>337707</v>
      </c>
      <c r="N106" s="4">
        <v>74976</v>
      </c>
      <c r="O106" s="4">
        <v>342225</v>
      </c>
      <c r="P106" s="4">
        <v>225138</v>
      </c>
      <c r="Q106" s="4">
        <v>158755</v>
      </c>
      <c r="R106" s="4">
        <v>239567</v>
      </c>
      <c r="S106" s="4">
        <v>119000</v>
      </c>
      <c r="T106" s="4"/>
      <c r="U106" s="4">
        <v>30000</v>
      </c>
      <c r="V106" s="4">
        <v>352629</v>
      </c>
      <c r="W106" s="4">
        <v>55922</v>
      </c>
      <c r="X106" s="4">
        <v>7</v>
      </c>
      <c r="Y106" s="4">
        <f t="shared" si="1"/>
        <v>5370660</v>
      </c>
      <c r="Z106" s="4"/>
    </row>
    <row r="107" spans="1:26" x14ac:dyDescent="0.2">
      <c r="A107">
        <v>327</v>
      </c>
      <c r="B107" t="s">
        <v>335</v>
      </c>
      <c r="C107" t="s">
        <v>351</v>
      </c>
      <c r="D107">
        <v>4</v>
      </c>
      <c r="E107">
        <v>489</v>
      </c>
      <c r="F107" s="84">
        <v>0.624</v>
      </c>
      <c r="G107">
        <v>305</v>
      </c>
      <c r="H107" s="4">
        <v>383112</v>
      </c>
      <c r="I107" s="4">
        <v>1050399</v>
      </c>
      <c r="J107" s="4">
        <v>2251380</v>
      </c>
      <c r="K107" s="4">
        <v>972989</v>
      </c>
      <c r="L107" s="4">
        <v>1801104</v>
      </c>
      <c r="M107" s="4">
        <v>506561</v>
      </c>
      <c r="N107" s="4">
        <v>149952</v>
      </c>
      <c r="O107" s="4">
        <v>225138</v>
      </c>
      <c r="P107" s="4">
        <v>562845</v>
      </c>
      <c r="Q107" s="4">
        <v>219522</v>
      </c>
      <c r="R107" s="4">
        <v>239567</v>
      </c>
      <c r="S107" s="4">
        <v>119000</v>
      </c>
      <c r="T107" s="4"/>
      <c r="U107" s="4">
        <v>48900</v>
      </c>
      <c r="V107" s="4">
        <v>674142</v>
      </c>
      <c r="W107" s="4">
        <v>111844</v>
      </c>
      <c r="X107" s="4">
        <v>15</v>
      </c>
      <c r="Y107" s="4">
        <f t="shared" si="1"/>
        <v>9316470</v>
      </c>
      <c r="Z107" s="4"/>
    </row>
    <row r="108" spans="1:26" x14ac:dyDescent="0.2">
      <c r="A108">
        <v>328</v>
      </c>
      <c r="B108" t="s">
        <v>336</v>
      </c>
      <c r="C108" t="s">
        <v>351</v>
      </c>
      <c r="D108">
        <v>1</v>
      </c>
      <c r="E108">
        <v>549</v>
      </c>
      <c r="F108" s="84">
        <v>0.53600000000000003</v>
      </c>
      <c r="G108">
        <v>294</v>
      </c>
      <c r="H108" s="4">
        <v>414418</v>
      </c>
      <c r="I108" s="4">
        <v>600228</v>
      </c>
      <c r="J108" s="4">
        <v>2589087</v>
      </c>
      <c r="K108" s="4">
        <v>1163073</v>
      </c>
      <c r="L108" s="4">
        <v>2063730</v>
      </c>
      <c r="M108" s="4">
        <v>506561</v>
      </c>
      <c r="N108" s="4">
        <v>149952</v>
      </c>
      <c r="O108" s="4">
        <v>225138</v>
      </c>
      <c r="P108" s="4">
        <v>337707</v>
      </c>
      <c r="Q108" s="4">
        <v>229650</v>
      </c>
      <c r="R108" s="4">
        <v>290162</v>
      </c>
      <c r="S108" s="4"/>
      <c r="T108" s="4"/>
      <c r="U108" s="4">
        <v>54900</v>
      </c>
      <c r="V108" s="4">
        <v>566647</v>
      </c>
      <c r="W108" s="4">
        <v>111844</v>
      </c>
      <c r="X108" s="4">
        <v>112583</v>
      </c>
      <c r="Y108" s="4">
        <f t="shared" si="1"/>
        <v>9415680</v>
      </c>
      <c r="Z108" s="4"/>
    </row>
    <row r="109" spans="1:26" x14ac:dyDescent="0.2">
      <c r="A109">
        <v>329</v>
      </c>
      <c r="B109" t="s">
        <v>337</v>
      </c>
      <c r="C109" t="s">
        <v>351</v>
      </c>
      <c r="D109">
        <v>8</v>
      </c>
      <c r="E109">
        <v>489</v>
      </c>
      <c r="F109" s="84">
        <v>0.78900000000000003</v>
      </c>
      <c r="G109">
        <v>386</v>
      </c>
      <c r="H109" s="4">
        <v>383112</v>
      </c>
      <c r="I109" s="4">
        <v>750285</v>
      </c>
      <c r="J109" s="4">
        <v>2026242</v>
      </c>
      <c r="K109" s="4">
        <v>1050504</v>
      </c>
      <c r="L109" s="4">
        <v>10131</v>
      </c>
      <c r="M109" s="4">
        <v>562845</v>
      </c>
      <c r="N109" s="4">
        <v>112464</v>
      </c>
      <c r="O109" s="4">
        <v>342225</v>
      </c>
      <c r="P109" s="4">
        <v>337707</v>
      </c>
      <c r="Q109" s="4">
        <v>219522</v>
      </c>
      <c r="R109" s="4">
        <v>239567</v>
      </c>
      <c r="S109" s="4">
        <v>91800</v>
      </c>
      <c r="T109" s="4"/>
      <c r="U109" s="4">
        <v>55715</v>
      </c>
      <c r="V109" s="4">
        <v>424245</v>
      </c>
      <c r="W109" s="4">
        <v>132202</v>
      </c>
      <c r="X109" s="4">
        <v>13971</v>
      </c>
      <c r="Y109" s="4">
        <f t="shared" si="1"/>
        <v>6752537</v>
      </c>
      <c r="Z109" s="4"/>
    </row>
    <row r="110" spans="1:26" x14ac:dyDescent="0.2">
      <c r="A110">
        <v>330</v>
      </c>
      <c r="B110" t="s">
        <v>338</v>
      </c>
      <c r="C110" t="s">
        <v>351</v>
      </c>
      <c r="D110">
        <v>6</v>
      </c>
      <c r="E110">
        <v>547</v>
      </c>
      <c r="F110" s="84">
        <v>0.38400000000000001</v>
      </c>
      <c r="G110">
        <v>210</v>
      </c>
      <c r="H110" s="4">
        <v>414418</v>
      </c>
      <c r="I110" s="4">
        <v>1200456</v>
      </c>
      <c r="J110" s="4">
        <v>2476518</v>
      </c>
      <c r="K110" s="4">
        <v>1275537</v>
      </c>
      <c r="L110" s="4">
        <v>112569</v>
      </c>
      <c r="M110" s="4">
        <v>506561</v>
      </c>
      <c r="N110" s="4">
        <v>149952</v>
      </c>
      <c r="O110" s="4">
        <v>225138</v>
      </c>
      <c r="P110" s="4">
        <v>337707</v>
      </c>
      <c r="Q110" s="4">
        <v>229650</v>
      </c>
      <c r="R110" s="4">
        <v>290162</v>
      </c>
      <c r="S110" s="4">
        <v>78200</v>
      </c>
      <c r="T110" s="4"/>
      <c r="U110" s="4">
        <v>54700</v>
      </c>
      <c r="V110" s="4">
        <v>425423</v>
      </c>
      <c r="W110" s="4">
        <v>111844</v>
      </c>
      <c r="X110" s="4">
        <v>-13849</v>
      </c>
      <c r="Y110" s="4">
        <f t="shared" si="1"/>
        <v>7874986</v>
      </c>
      <c r="Z110" s="4"/>
    </row>
    <row r="111" spans="1:26" x14ac:dyDescent="0.2">
      <c r="A111">
        <v>331</v>
      </c>
      <c r="B111" t="s">
        <v>339</v>
      </c>
      <c r="C111" t="s">
        <v>351</v>
      </c>
      <c r="D111">
        <v>6</v>
      </c>
      <c r="E111">
        <v>366</v>
      </c>
      <c r="F111" s="84">
        <v>0.30099999999999999</v>
      </c>
      <c r="G111">
        <v>110</v>
      </c>
      <c r="H111" s="4">
        <v>336153</v>
      </c>
      <c r="I111" s="4">
        <v>600228</v>
      </c>
      <c r="J111" s="4">
        <v>1801104</v>
      </c>
      <c r="K111" s="4">
        <v>505291</v>
      </c>
      <c r="L111" s="4">
        <v>20262</v>
      </c>
      <c r="M111" s="4">
        <v>337707</v>
      </c>
      <c r="N111" s="4">
        <v>112464</v>
      </c>
      <c r="O111" s="4">
        <v>225138</v>
      </c>
      <c r="P111" s="4">
        <v>225138</v>
      </c>
      <c r="Q111" s="4">
        <v>158755</v>
      </c>
      <c r="R111" s="4">
        <v>239567</v>
      </c>
      <c r="S111" s="4"/>
      <c r="T111" s="4"/>
      <c r="U111" s="4">
        <v>36600</v>
      </c>
      <c r="V111" s="4">
        <v>178805</v>
      </c>
      <c r="W111" s="4">
        <v>111844</v>
      </c>
      <c r="X111" s="4">
        <v>212</v>
      </c>
      <c r="Y111" s="4">
        <f t="shared" si="1"/>
        <v>4889268</v>
      </c>
      <c r="Z111" s="4"/>
    </row>
    <row r="112" spans="1:26" x14ac:dyDescent="0.2">
      <c r="A112">
        <v>332</v>
      </c>
      <c r="B112" t="s">
        <v>340</v>
      </c>
      <c r="C112" t="s">
        <v>354</v>
      </c>
      <c r="D112">
        <v>6</v>
      </c>
      <c r="E112">
        <v>400</v>
      </c>
      <c r="F112" s="84">
        <v>0.73299999999999998</v>
      </c>
      <c r="G112">
        <v>293</v>
      </c>
      <c r="H112" s="4">
        <v>257889</v>
      </c>
      <c r="I112" s="4">
        <v>600228</v>
      </c>
      <c r="J112" s="4">
        <v>2014985</v>
      </c>
      <c r="K112" s="4">
        <v>1542681</v>
      </c>
      <c r="L112" s="4">
        <v>112569</v>
      </c>
      <c r="M112" s="4">
        <v>337707</v>
      </c>
      <c r="N112" s="4">
        <v>74976</v>
      </c>
      <c r="O112" s="4">
        <v>225138</v>
      </c>
      <c r="P112" s="4">
        <v>450276</v>
      </c>
      <c r="Q112" s="4">
        <v>209394</v>
      </c>
      <c r="R112" s="4">
        <v>290162</v>
      </c>
      <c r="S112" s="4">
        <v>91800</v>
      </c>
      <c r="T112" s="4"/>
      <c r="U112" s="4">
        <v>40000</v>
      </c>
      <c r="V112" s="4">
        <v>460945</v>
      </c>
      <c r="W112" s="4">
        <v>244046</v>
      </c>
      <c r="X112" s="4">
        <v>5010</v>
      </c>
      <c r="Y112" s="4">
        <f t="shared" si="1"/>
        <v>6957806</v>
      </c>
      <c r="Z112" s="4"/>
    </row>
    <row r="113" spans="1:26" x14ac:dyDescent="0.2">
      <c r="A113">
        <v>333</v>
      </c>
      <c r="B113" t="s">
        <v>341</v>
      </c>
      <c r="C113" t="s">
        <v>351</v>
      </c>
      <c r="D113">
        <v>6</v>
      </c>
      <c r="E113">
        <v>434</v>
      </c>
      <c r="F113" s="84">
        <v>0.28599999999999998</v>
      </c>
      <c r="G113">
        <v>124</v>
      </c>
      <c r="H113" s="4">
        <v>367459</v>
      </c>
      <c r="I113" s="4"/>
      <c r="J113" s="4">
        <v>2251380</v>
      </c>
      <c r="K113" s="4">
        <v>450276</v>
      </c>
      <c r="L113" s="4">
        <v>15760</v>
      </c>
      <c r="M113" s="4">
        <v>506561</v>
      </c>
      <c r="N113" s="4"/>
      <c r="O113" s="4">
        <v>225138</v>
      </c>
      <c r="P113" s="4">
        <v>225138</v>
      </c>
      <c r="Q113" s="4">
        <v>214458</v>
      </c>
      <c r="R113" s="4">
        <v>239567</v>
      </c>
      <c r="S113" s="4"/>
      <c r="T113" s="4"/>
      <c r="U113" s="4">
        <v>43400</v>
      </c>
      <c r="V113" s="4">
        <v>129791</v>
      </c>
      <c r="W113" s="4">
        <v>111844</v>
      </c>
      <c r="X113" s="4">
        <v>-403</v>
      </c>
      <c r="Y113" s="4">
        <f t="shared" si="1"/>
        <v>4780369</v>
      </c>
      <c r="Z113" s="4"/>
    </row>
    <row r="114" spans="1:26" x14ac:dyDescent="0.2">
      <c r="A114">
        <v>336</v>
      </c>
      <c r="B114" t="s">
        <v>342</v>
      </c>
      <c r="C114" t="s">
        <v>351</v>
      </c>
      <c r="D114">
        <v>4</v>
      </c>
      <c r="E114">
        <v>366</v>
      </c>
      <c r="F114" s="84">
        <v>0.42899999999999999</v>
      </c>
      <c r="G114">
        <v>157</v>
      </c>
      <c r="H114" s="4">
        <v>336153</v>
      </c>
      <c r="I114" s="4">
        <v>900342</v>
      </c>
      <c r="J114" s="4">
        <v>1632251</v>
      </c>
      <c r="K114" s="4">
        <v>975423</v>
      </c>
      <c r="L114" s="4">
        <v>225138</v>
      </c>
      <c r="M114" s="4">
        <v>337707</v>
      </c>
      <c r="N114" s="4">
        <v>112464</v>
      </c>
      <c r="O114" s="4">
        <v>225138</v>
      </c>
      <c r="P114" s="4">
        <v>225138</v>
      </c>
      <c r="Q114" s="4">
        <v>158755</v>
      </c>
      <c r="R114" s="4">
        <v>239567</v>
      </c>
      <c r="S114" s="4">
        <v>91800</v>
      </c>
      <c r="T114" s="4"/>
      <c r="U114" s="4">
        <v>36600</v>
      </c>
      <c r="V114" s="4">
        <v>290013</v>
      </c>
      <c r="W114" s="4">
        <v>111844</v>
      </c>
      <c r="X114" s="4">
        <v>8</v>
      </c>
      <c r="Y114" s="4">
        <f t="shared" si="1"/>
        <v>5898341</v>
      </c>
      <c r="Z114" s="4"/>
    </row>
    <row r="115" spans="1:26" x14ac:dyDescent="0.2">
      <c r="A115">
        <v>335</v>
      </c>
      <c r="B115" t="s">
        <v>343</v>
      </c>
      <c r="C115" t="s">
        <v>354</v>
      </c>
      <c r="D115">
        <v>5</v>
      </c>
      <c r="E115">
        <v>321</v>
      </c>
      <c r="F115" s="84">
        <v>0.68799999999999994</v>
      </c>
      <c r="G115">
        <v>221</v>
      </c>
      <c r="H115" s="4">
        <v>242236</v>
      </c>
      <c r="I115" s="4">
        <v>750285</v>
      </c>
      <c r="J115" s="4">
        <v>1767333</v>
      </c>
      <c r="K115" s="4">
        <v>1238154</v>
      </c>
      <c r="L115" s="4">
        <v>112569</v>
      </c>
      <c r="M115" s="4">
        <v>450276</v>
      </c>
      <c r="N115" s="4">
        <v>74976</v>
      </c>
      <c r="O115" s="4">
        <v>225138</v>
      </c>
      <c r="P115" s="4">
        <v>337707</v>
      </c>
      <c r="Q115" s="4">
        <v>158755</v>
      </c>
      <c r="R115" s="4">
        <v>239567</v>
      </c>
      <c r="S115" s="4">
        <v>64600</v>
      </c>
      <c r="T115" s="4"/>
      <c r="U115" s="4">
        <v>32100</v>
      </c>
      <c r="V115" s="4">
        <v>496836</v>
      </c>
      <c r="W115" s="4">
        <v>244046</v>
      </c>
      <c r="X115" s="4">
        <v>4407</v>
      </c>
      <c r="Y115" s="4">
        <f t="shared" si="1"/>
        <v>6438985</v>
      </c>
      <c r="Z115" s="4"/>
    </row>
    <row r="116" spans="1:26" x14ac:dyDescent="0.2">
      <c r="A116">
        <v>338</v>
      </c>
      <c r="B116" t="s">
        <v>344</v>
      </c>
      <c r="C116" t="s">
        <v>354</v>
      </c>
      <c r="D116">
        <v>4</v>
      </c>
      <c r="E116">
        <v>307</v>
      </c>
      <c r="F116" s="84">
        <v>0.56000000000000005</v>
      </c>
      <c r="G116">
        <v>172</v>
      </c>
      <c r="H116" s="4">
        <v>320500</v>
      </c>
      <c r="I116" s="4">
        <v>600228</v>
      </c>
      <c r="J116" s="4">
        <v>1350828</v>
      </c>
      <c r="K116" s="4">
        <v>1613139</v>
      </c>
      <c r="L116" s="4">
        <v>450276</v>
      </c>
      <c r="M116" s="4">
        <v>337707</v>
      </c>
      <c r="N116" s="4">
        <v>74976</v>
      </c>
      <c r="O116" s="4">
        <v>225138</v>
      </c>
      <c r="P116" s="4">
        <v>337707</v>
      </c>
      <c r="Q116" s="4">
        <v>158755</v>
      </c>
      <c r="R116" s="4">
        <v>239567</v>
      </c>
      <c r="S116" s="4">
        <v>91800</v>
      </c>
      <c r="T116" s="4"/>
      <c r="U116" s="4">
        <v>30700</v>
      </c>
      <c r="V116" s="4">
        <v>1044184</v>
      </c>
      <c r="W116" s="4">
        <v>55922</v>
      </c>
      <c r="X116" s="4">
        <v>615</v>
      </c>
      <c r="Y116" s="4">
        <f t="shared" si="1"/>
        <v>6932042</v>
      </c>
      <c r="Z116" s="4"/>
    </row>
    <row r="117" spans="1:26" x14ac:dyDescent="0.2">
      <c r="A117">
        <v>463</v>
      </c>
      <c r="B117" t="s">
        <v>345</v>
      </c>
      <c r="C117" t="s">
        <v>352</v>
      </c>
      <c r="D117">
        <v>3</v>
      </c>
      <c r="E117">
        <v>2010</v>
      </c>
      <c r="F117" s="84">
        <v>0.23200000000000001</v>
      </c>
      <c r="G117">
        <v>466</v>
      </c>
      <c r="H117" s="4">
        <v>1244021</v>
      </c>
      <c r="I117" s="4"/>
      <c r="J117" s="4">
        <v>11256900</v>
      </c>
      <c r="K117" s="4">
        <v>3231216</v>
      </c>
      <c r="L117" s="4">
        <v>915231</v>
      </c>
      <c r="M117" s="4"/>
      <c r="N117" s="4"/>
      <c r="O117" s="4">
        <v>720705</v>
      </c>
      <c r="P117" s="4">
        <v>1826531</v>
      </c>
      <c r="Q117" s="4">
        <v>468804</v>
      </c>
      <c r="R117" s="4">
        <v>745517</v>
      </c>
      <c r="S117" s="4"/>
      <c r="T117" s="4">
        <v>85000</v>
      </c>
      <c r="U117" s="4">
        <v>225884</v>
      </c>
      <c r="V117" s="4">
        <v>667665</v>
      </c>
      <c r="W117" s="4">
        <v>620294</v>
      </c>
      <c r="X117" s="4">
        <v>274</v>
      </c>
      <c r="Y117" s="4">
        <f t="shared" si="1"/>
        <v>22008042</v>
      </c>
      <c r="Z117" s="4"/>
    </row>
    <row r="118" spans="1:26" x14ac:dyDescent="0.2">
      <c r="A118">
        <v>464</v>
      </c>
      <c r="B118" t="s">
        <v>346</v>
      </c>
      <c r="C118" t="s">
        <v>352</v>
      </c>
      <c r="D118">
        <v>7</v>
      </c>
      <c r="E118">
        <v>487</v>
      </c>
      <c r="F118" s="84">
        <v>0.70399999999999996</v>
      </c>
      <c r="G118">
        <v>343</v>
      </c>
      <c r="H118" s="4">
        <v>602252</v>
      </c>
      <c r="I118" s="4"/>
      <c r="J118" s="4">
        <v>3470502</v>
      </c>
      <c r="K118" s="4">
        <v>1855909</v>
      </c>
      <c r="L118" s="4">
        <v>20262</v>
      </c>
      <c r="M118" s="4">
        <v>112569</v>
      </c>
      <c r="N118" s="4"/>
      <c r="O118" s="4">
        <v>1126404</v>
      </c>
      <c r="P118" s="4">
        <v>774281</v>
      </c>
      <c r="Q118" s="4">
        <v>276376</v>
      </c>
      <c r="R118" s="4">
        <v>340757</v>
      </c>
      <c r="S118" s="4"/>
      <c r="T118" s="4">
        <v>60000</v>
      </c>
      <c r="U118" s="4">
        <v>293511</v>
      </c>
      <c r="V118" s="4">
        <v>1483391</v>
      </c>
      <c r="W118" s="4">
        <v>488092</v>
      </c>
      <c r="X118" s="4">
        <v>172</v>
      </c>
      <c r="Y118" s="4">
        <f t="shared" si="1"/>
        <v>10904478</v>
      </c>
      <c r="Z118" s="4"/>
    </row>
    <row r="119" spans="1:26" x14ac:dyDescent="0.2">
      <c r="A119">
        <v>861</v>
      </c>
      <c r="B119" t="s">
        <v>347</v>
      </c>
      <c r="C119" t="s">
        <v>357</v>
      </c>
      <c r="D119">
        <v>5</v>
      </c>
      <c r="E119">
        <v>43</v>
      </c>
      <c r="F119" s="84">
        <v>0</v>
      </c>
      <c r="G119">
        <v>0</v>
      </c>
      <c r="H119" s="4">
        <v>195277</v>
      </c>
      <c r="I119" s="4"/>
      <c r="J119" s="4">
        <v>675414</v>
      </c>
      <c r="K119" s="4">
        <v>562845</v>
      </c>
      <c r="L119" s="4">
        <v>5628</v>
      </c>
      <c r="M119" s="4">
        <v>56285</v>
      </c>
      <c r="N119" s="4">
        <v>131361</v>
      </c>
      <c r="O119" s="4"/>
      <c r="P119" s="4">
        <v>469473</v>
      </c>
      <c r="Q119" s="4">
        <v>118515</v>
      </c>
      <c r="R119" s="4"/>
      <c r="S119" s="4"/>
      <c r="T119" s="4">
        <v>15000</v>
      </c>
      <c r="U119" s="4">
        <v>4300</v>
      </c>
      <c r="V119" s="4">
        <v>495223</v>
      </c>
      <c r="W119" s="4"/>
      <c r="X119" s="4">
        <v>154393</v>
      </c>
      <c r="Y119" s="4">
        <f t="shared" si="1"/>
        <v>2883714</v>
      </c>
      <c r="Z119" s="4"/>
    </row>
    <row r="120" spans="1:26" x14ac:dyDescent="0.2">
      <c r="B120" t="s">
        <v>141</v>
      </c>
      <c r="E120">
        <v>51493</v>
      </c>
      <c r="F120" s="84">
        <v>0.44864350494241934</v>
      </c>
      <c r="G120">
        <v>23102</v>
      </c>
      <c r="H120" s="4">
        <f>SUM(H2:H119)</f>
        <v>46305615</v>
      </c>
      <c r="I120" s="4">
        <f>SUM(I2:I119)</f>
        <v>57509529</v>
      </c>
      <c r="J120" s="4">
        <f>SUM(J2:J119)</f>
        <v>262147311</v>
      </c>
      <c r="K120" s="4">
        <f>SUM(K2:K119)</f>
        <v>124738317</v>
      </c>
      <c r="L120" s="4">
        <f>SUM(L2:L119)</f>
        <v>49830546</v>
      </c>
      <c r="M120" s="4">
        <f>SUM(M2:M119)</f>
        <v>36766906</v>
      </c>
      <c r="N120" s="4">
        <f>SUM(N2:N119)</f>
        <v>8191281</v>
      </c>
      <c r="O120" s="4">
        <f>SUM(O2:O119)</f>
        <v>34241259</v>
      </c>
      <c r="P120" s="4">
        <f>SUM(P2:P119)</f>
        <v>50527969</v>
      </c>
      <c r="Q120" s="4">
        <f>SUM(Q2:Q119)</f>
        <v>22834200</v>
      </c>
      <c r="R120" s="4">
        <f>SUM(R2:R119)</f>
        <v>33028645</v>
      </c>
      <c r="S120" s="4">
        <f t="shared" ref="S120:Y120" si="2">SUM(S2:S119)</f>
        <v>5168000</v>
      </c>
      <c r="T120" s="4">
        <f t="shared" si="2"/>
        <v>1060000</v>
      </c>
      <c r="U120" s="4">
        <f t="shared" si="2"/>
        <v>7060840</v>
      </c>
      <c r="V120" s="4">
        <f>SUM(V2:V119)</f>
        <v>65774872</v>
      </c>
      <c r="W120" s="4">
        <f>SUM(W2:W119)</f>
        <v>19972945</v>
      </c>
      <c r="X120" s="4">
        <f>SUM(X2:X119)</f>
        <v>1673625</v>
      </c>
      <c r="Y120" s="4">
        <f t="shared" si="2"/>
        <v>826831860</v>
      </c>
      <c r="Z12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FY21&amp;FY22 web</vt:lpstr>
      <vt:lpstr>pdf DetailxSch $$</vt:lpstr>
      <vt:lpstr>pdf DetailxSch Pos</vt:lpstr>
      <vt:lpstr>FY22@ FY21 cost</vt:lpstr>
      <vt:lpstr>Bud Cates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Mary</cp:lastModifiedBy>
  <cp:lastPrinted>2021-03-15T22:35:12Z</cp:lastPrinted>
  <dcterms:created xsi:type="dcterms:W3CDTF">2021-03-03T17:42:48Z</dcterms:created>
  <dcterms:modified xsi:type="dcterms:W3CDTF">2021-03-18T21:43:06Z</dcterms:modified>
</cp:coreProperties>
</file>